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A - Zakázky archivace\2023\2023_040 ROKYCANY_Jeřabinka odvlhčení hlavní budovy část\"/>
    </mc:Choice>
  </mc:AlternateContent>
  <bookViews>
    <workbookView xWindow="0" yWindow="0" windowWidth="0" windowHeight="0"/>
  </bookViews>
  <sheets>
    <sheet name="Rekapitulace stavby" sheetId="1" r:id="rId1"/>
    <sheet name="01 - Vložení hydroizol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Vložení hydroizolace'!$C$93:$K$219</definedName>
    <definedName name="_xlnm.Print_Area" localSheetId="1">'01 - Vložení hydroizolace'!$C$4:$J$39,'01 - Vložení hydroizolace'!$C$45:$J$75,'01 - Vložení hydroizolace'!$C$81:$K$219</definedName>
    <definedName name="_xlnm.Print_Titles" localSheetId="1">'01 - Vložení hydroizolace'!$93:$93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F88"/>
  <c r="E86"/>
  <c r="F52"/>
  <c r="E50"/>
  <c r="J24"/>
  <c r="E24"/>
  <c r="J91"/>
  <c r="J23"/>
  <c r="J21"/>
  <c r="E21"/>
  <c r="J90"/>
  <c r="J20"/>
  <c r="J18"/>
  <c r="E18"/>
  <c r="F55"/>
  <c r="J17"/>
  <c r="J15"/>
  <c r="E15"/>
  <c r="F90"/>
  <c r="J14"/>
  <c r="J12"/>
  <c r="J52"/>
  <c r="E7"/>
  <c r="E48"/>
  <c i="1" r="L50"/>
  <c r="AM50"/>
  <c r="AM49"/>
  <c r="L49"/>
  <c r="AM47"/>
  <c r="L47"/>
  <c r="L45"/>
  <c r="L44"/>
  <c i="2" r="J216"/>
  <c r="BK203"/>
  <c r="BK196"/>
  <c r="BK187"/>
  <c r="BK211"/>
  <c r="BK184"/>
  <c r="BK125"/>
  <c r="J133"/>
  <c r="J140"/>
  <c r="J150"/>
  <c r="J118"/>
  <c r="BK107"/>
  <c r="J113"/>
  <c r="J195"/>
  <c r="BK142"/>
  <c r="J187"/>
  <c r="BK128"/>
  <c r="BK131"/>
  <c r="BK218"/>
  <c r="BK174"/>
  <c r="J142"/>
  <c r="J213"/>
  <c r="J104"/>
  <c r="BK138"/>
  <c i="1" r="AS54"/>
  <c i="2" r="J156"/>
  <c r="J107"/>
  <c r="BK193"/>
  <c r="J159"/>
  <c r="BK110"/>
  <c r="J100"/>
  <c r="J97"/>
  <c r="BK144"/>
  <c r="BK100"/>
  <c r="J116"/>
  <c r="J179"/>
  <c r="J110"/>
  <c r="BK123"/>
  <c r="BK213"/>
  <c r="BK161"/>
  <c r="J131"/>
  <c r="J121"/>
  <c r="J161"/>
  <c r="BK113"/>
  <c r="BK150"/>
  <c r="BK121"/>
  <c r="J184"/>
  <c r="BK216"/>
  <c r="BK177"/>
  <c r="BK156"/>
  <c r="BK163"/>
  <c r="J155"/>
  <c r="J169"/>
  <c r="J171"/>
  <c r="J123"/>
  <c r="BK199"/>
  <c r="BK159"/>
  <c r="BK153"/>
  <c r="BK179"/>
  <c r="BK169"/>
  <c r="BK146"/>
  <c r="J148"/>
  <c r="J174"/>
  <c r="BK136"/>
  <c r="BK116"/>
  <c r="J144"/>
  <c r="BK167"/>
  <c r="BK104"/>
  <c r="J153"/>
  <c r="J181"/>
  <c r="J167"/>
  <c r="BK204"/>
  <c r="J207"/>
  <c r="BK133"/>
  <c r="J146"/>
  <c r="BK155"/>
  <c r="J163"/>
  <c r="J203"/>
  <c r="BK209"/>
  <c r="BK148"/>
  <c r="J128"/>
  <c r="J136"/>
  <c r="BK140"/>
  <c r="BK97"/>
  <c r="J138"/>
  <c r="J177"/>
  <c r="J218"/>
  <c r="J201"/>
  <c r="BK191"/>
  <c r="BK171"/>
  <c r="BK201"/>
  <c r="BK164"/>
  <c r="BK181"/>
  <c r="J211"/>
  <c r="BK118"/>
  <c r="J199"/>
  <c r="J164"/>
  <c r="J196"/>
  <c r="J204"/>
  <c r="J125"/>
  <c r="J193"/>
  <c r="BK195"/>
  <c r="J191"/>
  <c r="J209"/>
  <c r="BK207"/>
  <c l="1" r="P96"/>
  <c r="P130"/>
  <c r="BK96"/>
  <c r="J96"/>
  <c r="J61"/>
  <c r="T122"/>
  <c r="R135"/>
  <c r="R158"/>
  <c r="R96"/>
  <c r="R122"/>
  <c r="R130"/>
  <c r="BK158"/>
  <c r="J158"/>
  <c r="J67"/>
  <c r="BK176"/>
  <c r="J176"/>
  <c r="J68"/>
  <c r="P190"/>
  <c r="T96"/>
  <c r="P122"/>
  <c r="T130"/>
  <c r="BK152"/>
  <c r="J152"/>
  <c r="J66"/>
  <c r="T152"/>
  <c r="P176"/>
  <c r="P198"/>
  <c r="BK135"/>
  <c r="J135"/>
  <c r="J65"/>
  <c r="P152"/>
  <c r="T158"/>
  <c r="R190"/>
  <c r="T198"/>
  <c r="BK122"/>
  <c r="J122"/>
  <c r="J63"/>
  <c r="P135"/>
  <c r="P158"/>
  <c r="T176"/>
  <c r="BK190"/>
  <c r="BK198"/>
  <c r="J198"/>
  <c r="J72"/>
  <c r="R206"/>
  <c r="BK130"/>
  <c r="J130"/>
  <c r="J64"/>
  <c r="T135"/>
  <c r="R152"/>
  <c r="R176"/>
  <c r="T190"/>
  <c r="R198"/>
  <c r="BK206"/>
  <c r="J206"/>
  <c r="J73"/>
  <c r="P206"/>
  <c r="T206"/>
  <c r="BK215"/>
  <c r="J215"/>
  <c r="J74"/>
  <c r="P215"/>
  <c r="R215"/>
  <c r="T215"/>
  <c r="BK120"/>
  <c r="J120"/>
  <c r="J62"/>
  <c r="BK186"/>
  <c r="J186"/>
  <c r="J69"/>
  <c r="J55"/>
  <c r="BE113"/>
  <c r="BE116"/>
  <c r="BE184"/>
  <c r="BE196"/>
  <c r="BE213"/>
  <c r="BE216"/>
  <c r="BE118"/>
  <c r="BE121"/>
  <c r="BE181"/>
  <c r="BE195"/>
  <c r="BE199"/>
  <c r="BE203"/>
  <c r="BE207"/>
  <c r="F54"/>
  <c r="J88"/>
  <c r="BE110"/>
  <c r="E84"/>
  <c r="F91"/>
  <c r="BE104"/>
  <c r="BE123"/>
  <c r="BE125"/>
  <c r="BE164"/>
  <c r="BE193"/>
  <c r="BE204"/>
  <c r="BE211"/>
  <c r="BE131"/>
  <c r="BE133"/>
  <c r="BE146"/>
  <c r="BE148"/>
  <c r="BE150"/>
  <c r="BE187"/>
  <c r="BE191"/>
  <c r="BE218"/>
  <c r="J54"/>
  <c r="BE97"/>
  <c r="BE107"/>
  <c r="BE128"/>
  <c r="BE144"/>
  <c r="BE153"/>
  <c r="BE156"/>
  <c r="BE163"/>
  <c r="BE167"/>
  <c r="BE174"/>
  <c r="BE179"/>
  <c r="BE209"/>
  <c r="BE100"/>
  <c r="BE155"/>
  <c r="BE161"/>
  <c r="BE169"/>
  <c r="BE171"/>
  <c r="BE177"/>
  <c r="BE201"/>
  <c r="BE136"/>
  <c r="BE138"/>
  <c r="BE140"/>
  <c r="BE142"/>
  <c r="BE159"/>
  <c r="F34"/>
  <c i="1" r="BA55"/>
  <c r="BA54"/>
  <c r="W30"/>
  <c i="2" r="F37"/>
  <c i="1" r="BD55"/>
  <c r="BD54"/>
  <c r="W33"/>
  <c i="2" r="F36"/>
  <c i="1" r="BC55"/>
  <c r="BC54"/>
  <c r="AY54"/>
  <c i="2" r="F35"/>
  <c i="1" r="BB55"/>
  <c r="BB54"/>
  <c r="W31"/>
  <c i="2" r="J34"/>
  <c i="1" r="AW55"/>
  <c i="2" l="1" r="T189"/>
  <c r="T95"/>
  <c r="T94"/>
  <c r="BK189"/>
  <c r="J189"/>
  <c r="J70"/>
  <c r="P189"/>
  <c r="R189"/>
  <c r="R95"/>
  <c r="R94"/>
  <c r="P95"/>
  <c r="P94"/>
  <c i="1" r="AU55"/>
  <c i="2" r="J190"/>
  <c r="J71"/>
  <c r="BK95"/>
  <c r="J95"/>
  <c r="J60"/>
  <c i="1" r="AX54"/>
  <c i="2" r="F33"/>
  <c i="1" r="AZ55"/>
  <c r="AZ54"/>
  <c r="W29"/>
  <c r="AW54"/>
  <c r="AK30"/>
  <c i="2" r="J33"/>
  <c i="1" r="AV55"/>
  <c r="AT55"/>
  <c r="W32"/>
  <c r="AU54"/>
  <c i="2" l="1" r="BK94"/>
  <c r="J94"/>
  <c r="J30"/>
  <c i="1" r="AG55"/>
  <c r="AG54"/>
  <c r="AK26"/>
  <c r="AV54"/>
  <c r="AK29"/>
  <c r="AK35"/>
  <c i="2" l="1" r="J39"/>
  <c r="J5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<sst xmlns="http://schemas.openxmlformats.org/spreadsheetml/2006/main">
  <si>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</si>
  <si>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</si>
  <si>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</si>
  <si>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</si>
  <si>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</si>
  <si>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{9a22fc30-ba9a-4e32-a9f6-334e61666356}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</si>
  <si>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</si>
  <si>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</si>
  <si>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</si>
  <si>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</si>
  <si>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</si>
  <si>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</si>
  <si>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</si>
  <si>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2023/040</t>
  </si>
  <si>
    <t>Stavba:</t>
  </si>
  <si>
    <t>Vložení hydroizolační konstrukce - hlavní budova</t>
  </si>
  <si>
    <t>KSO:</t>
  </si>
  <si>
    <t>801 33 12</t>
  </si>
  <si>
    <t>CC-CZ:</t>
  </si>
  <si>
    <t>12631</t>
  </si>
  <si>
    <t>Místo:</t>
  </si>
  <si>
    <t>Rokycany - Střední škola</t>
  </si>
  <si>
    <t>Datum:</t>
  </si>
  <si>
    <t>29. 2. 2024</t>
  </si>
  <si>
    <t>CZ-CPV:</t>
  </si>
  <si>
    <t>45000000-7</t>
  </si>
  <si>
    <t>CZ-CPA:</t>
  </si>
  <si>
    <t>41.00.28</t>
  </si>
  <si>
    <t>Zadavatel:</t>
  </si>
  <si>
    <t>IČ:</t>
  </si>
  <si>
    <t/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</si>
  <si>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</si>
  <si>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</si>
  <si>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</si>
  <si>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</si>
  <si>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</si>
  <si>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</si>
  <si>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</si>
  <si>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</si>
  <si>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</si>
  <si>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</si>
  <si>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</si>
  <si>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</si>
  <si>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</si>
  <si>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</si>
  <si>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</si>
  <si>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</si>
  <si>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</si>
  <si>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</si>
  <si>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</si>
  <si>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</si>
  <si>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</si>
  <si>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</si>
  <si>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</si>
  <si>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</si>
  <si>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</si>
  <si>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</si>
  <si>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</si>
  <si>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</si>
  <si>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</si>
  <si>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</si>
  <si>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</si>
  <si>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</si>
  <si>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</si>
  <si>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</si>
  <si>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</si>
  <si>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</si>
  <si>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</si>
  <si>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</si>
  <si>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</si>
  <si>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</si>
  <si>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</si>
  <si>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</si>
  <si>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</si>
  <si>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</si>
  <si>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</si>
  <si>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</si>
  <si>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</si>
  <si>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</si>
  <si>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Vložení hydroizolace</t>
  </si>
  <si>
    <t>STA</t>
  </si>
  <si>
    <t>1</t>
  </si>
  <si>
    <t>{13291596-0663-42e2-8308-810d43189192}</t>
  </si>
  <si>
    <t>2</t>
  </si>
  <si>
    <t>KRYCÍ LIST SOUPISU PRACÍ</t>
  </si>
  <si>
    <t>Objekt:</t>
  </si>
  <si>
    <t>01 - Vložení hydroizolace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</si>
  <si>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</si>
  <si>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</si>
  <si>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</si>
  <si>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</si>
  <si>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</si>
  <si>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</si>
  <si>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</si>
  <si>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</si>
  <si>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</si>
  <si>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</si>
  <si>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</si>
  <si>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</si>
  <si>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</si>
  <si>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</si>
  <si>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</si>
  <si>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</si>
  <si>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</si>
  <si>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 xml:space="preserve">    771 - Podlahy z dlaždic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</si>
  <si>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</si>
  <si>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</si>
  <si>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</si>
  <si>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</si>
  <si>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</si>
  <si>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</si>
  <si>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</si>
  <si>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</si>
  <si>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</si>
  <si>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</si>
  <si>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</si>
  <si>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</si>
  <si>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</si>
  <si>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</si>
  <si>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</si>
  <si>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</si>
  <si>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</si>
  <si>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</si>
  <si>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</si>
  <si>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</si>
  <si>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</si>
  <si>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</si>
  <si>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2024 01</t>
  </si>
  <si>
    <t>4</t>
  </si>
  <si>
    <t>1107170022</t>
  </si>
  <si>
    <t>Online PSC</t>
  </si>
  <si>
    <t>https://podminky.urs.cz/item/CS_URS_2024_01/113106121</t>
  </si>
  <si>
    <t>VV</t>
  </si>
  <si>
    <t>"u hl.vchodu" 6,00*0,50</t>
  </si>
  <si>
    <t>132112131</t>
  </si>
  <si>
    <t>Hloubení nezapažených rýh šířky do 800 mm ručně s urovnáním dna do předepsaného profilu a spádu v hornině třídy těžitelnosti I skupiny 1 a 2 soudržných</t>
  </si>
  <si>
    <t>m3</t>
  </si>
  <si>
    <t>110711615</t>
  </si>
  <si>
    <t>https://podminky.urs.cz/item/CS_URS_2024_01/132112131</t>
  </si>
  <si>
    <t>"u hl.vchodu"</t>
  </si>
  <si>
    <t>6,00*0,60*0,30</t>
  </si>
  <si>
    <t>3</t>
  </si>
  <si>
    <t>133112811</t>
  </si>
  <si>
    <t>Hloubení nezapažených šachet ručně v horninách třídy těžitelnosti I skupiny 1 a 2, půdorysná plocha výkopu do 4 m2</t>
  </si>
  <si>
    <t>1189961442</t>
  </si>
  <si>
    <t>https://podminky.urs.cz/item/CS_URS_2024_01/133112811</t>
  </si>
  <si>
    <t>"pro napojení kanal." 0,60*0,60*0,75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</si>
  <si>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</si>
  <si>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</si>
  <si>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736390423</t>
  </si>
  <si>
    <t>https://podminky.urs.cz/item/CS_URS_2024_01/162651112</t>
  </si>
  <si>
    <t>1,35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</si>
  <si>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</si>
  <si>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</si>
  <si>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</si>
  <si>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</si>
  <si>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703831699</t>
  </si>
  <si>
    <t>https://podminky.urs.cz/item/CS_URS_2024_01/171201231</t>
  </si>
  <si>
    <t>1,35*2 'Přepočtené koeficientem množství</t>
  </si>
  <si>
    <t>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</si>
  <si>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</si>
  <si>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</si>
  <si>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492345227</t>
  </si>
  <si>
    <t>https://podminky.urs.cz/item/CS_URS_2024_01/175111101</t>
  </si>
  <si>
    <t>6,00*0,30*0,30</t>
  </si>
  <si>
    <t>7</t>
  </si>
  <si>
    <t>M</t>
  </si>
  <si>
    <t>58337310</t>
  </si>
  <si>
    <t>štěrkopísek frakce 0/4</t>
  </si>
  <si>
    <t>8</t>
  </si>
  <si>
    <t>-1266878255</t>
  </si>
  <si>
    <t>0,54*2 'Přepočtené koeficientem množství</t>
  </si>
  <si>
    <t>181911101</t>
  </si>
  <si>
    <t>Úprava pláně vyrovnáním výškových rozdílů ručně v hornině třídy těžitelnosti I skupiny 1 a 2 bez zhutnění</t>
  </si>
  <si>
    <t>-1930436345</t>
  </si>
  <si>
    <t>https://podminky.urs.cz/item/CS_URS_2024_01/181911101</t>
  </si>
  <si>
    <t>Svislé a kompletní konstrukce</t>
  </si>
  <si>
    <t>9</t>
  </si>
  <si>
    <t>319201254R1</t>
  </si>
  <si>
    <t xml:space="preserve">Dodatečná izolace zdiva sklolaminátovými deskami tl. 3mm do zdiva </t>
  </si>
  <si>
    <t>-1018402835</t>
  </si>
  <si>
    <t>Vodorovné konstrukce</t>
  </si>
  <si>
    <t>10</t>
  </si>
  <si>
    <t>451317777</t>
  </si>
  <si>
    <t>Podklad nebo lože pod dlažbu (přídlažbu) v ploše vodorovné nebo ve sklonu do 1:5, tloušťky od 50 do 100 mm z betonu prostého</t>
  </si>
  <si>
    <t>72052535</t>
  </si>
  <si>
    <t>https://podminky.urs.cz/item/CS_URS_2024_01/451317777</t>
  </si>
  <si>
    <t>11</t>
  </si>
  <si>
    <t>451572111</t>
  </si>
  <si>
    <t>Lože pod potrubí, stoky a drobné objekty v otevřeném výkopu z kameniva drobného těženého 0 až 4 mm</t>
  </si>
  <si>
    <t>-268272626</t>
  </si>
  <si>
    <t>https://podminky.urs.cz/item/CS_URS_2024_01/451572111</t>
  </si>
  <si>
    <t>6,00*0,30*0,10</t>
  </si>
  <si>
    <t>451577877</t>
  </si>
  <si>
    <t>Podklad nebo lože pod dlažbu (přídlažbu) v ploše vodorovné nebo ve sklonu do 1:5, tloušťky od 30 do 100 mm ze štěrkopísku</t>
  </si>
  <si>
    <t>1542078954</t>
  </si>
  <si>
    <t>https://podminky.urs.cz/item/CS_URS_2024_01/451577877</t>
  </si>
  <si>
    <t>Komunikace pozemní</t>
  </si>
  <si>
    <t>13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</si>
  <si>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</si>
  <si>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</si>
  <si>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2064202322</t>
  </si>
  <si>
    <t>https://podminky.urs.cz/item/CS_URS_2024_01/596811120</t>
  </si>
  <si>
    <t>14</t>
  </si>
  <si>
    <t>59245018</t>
  </si>
  <si>
    <t>dlažba skladebná betonová 200x100mm tl 60mm přírodní</t>
  </si>
  <si>
    <t>-496722171</t>
  </si>
  <si>
    <t>0,25*1,03 'Přepočtené koeficientem množství</t>
  </si>
  <si>
    <t>Úpravy povrchů, podlahy a osazování výplní</t>
  </si>
  <si>
    <t>15</t>
  </si>
  <si>
    <t>619995001</t>
  </si>
  <si>
    <t>Začištění omítek (s dodáním hmot) kolem oken, dveří, podlah, obkladů apod.</t>
  </si>
  <si>
    <t>m</t>
  </si>
  <si>
    <t>-2122804851</t>
  </si>
  <si>
    <t>https://podminky.urs.cz/item/CS_URS_2024_01/619995001</t>
  </si>
  <si>
    <t>16</t>
  </si>
  <si>
    <t>622131101</t>
  </si>
  <si>
    <t>Podkladní a spojovací vrstva vnějších omítaných ploch cementový postřik nanášený ručně celoplošně stěn</t>
  </si>
  <si>
    <t>1052501483</t>
  </si>
  <si>
    <t>https://podminky.urs.cz/item/CS_URS_2024_01/622131101</t>
  </si>
  <si>
    <t>17</t>
  </si>
  <si>
    <t>622143001</t>
  </si>
  <si>
    <t>Montáž omítkových profilů plastových, pozinkovaných nebo dřevěných upevněných vtlačením do podkladní vrstvy nebo přibitím soklových</t>
  </si>
  <si>
    <t>169362651</t>
  </si>
  <si>
    <t>https://podminky.urs.cz/item/CS_URS_2024_01/622143001</t>
  </si>
  <si>
    <t>18</t>
  </si>
  <si>
    <t>55343010</t>
  </si>
  <si>
    <t>profil soklový Pz+PVC pro vnější omítky tl 14mm</t>
  </si>
  <si>
    <t>1834268921</t>
  </si>
  <si>
    <t>100*1,05 'Přepočtené koeficientem množství</t>
  </si>
  <si>
    <t>19</t>
  </si>
  <si>
    <t>622331141</t>
  </si>
  <si>
    <t>Omítka cementová vnějších ploch nanášená ručně dvouvrstvá, tloušťky jádrové omítky do 15 mm a tloušťky štuku do 3 mm štuková stěn</t>
  </si>
  <si>
    <t>-1216818905</t>
  </si>
  <si>
    <t>https://podminky.urs.cz/item/CS_URS_2024_01/622331141</t>
  </si>
  <si>
    <t>20</t>
  </si>
  <si>
    <t>622331191</t>
  </si>
  <si>
    <t>Omítka cementová vnějších ploch nanášená ručně Příplatek k cenám za každých dalších i započatých 5 mm tloušťky omítky přes 15 mm stěn</t>
  </si>
  <si>
    <t>1063389809</t>
  </si>
  <si>
    <t>https://podminky.urs.cz/item/CS_URS_2024_01/622331191</t>
  </si>
  <si>
    <t>629999030</t>
  </si>
  <si>
    <t>Příplatky k cenám úprav vnějších povrchů za zvýšenou pracnost při provádění prací menšího rozsahu omítané plochy do 10 m2</t>
  </si>
  <si>
    <t>-1899300386</t>
  </si>
  <si>
    <t>https://podminky.urs.cz/item/CS_URS_2024_01/629999030</t>
  </si>
  <si>
    <t>22</t>
  </si>
  <si>
    <t>637211134</t>
  </si>
  <si>
    <t>Okapový chodník z dlaždic betonových do kameniva s vyplněním spár drobným kamenivem, tl. dlaždic 50 mm</t>
  </si>
  <si>
    <t>974833509</t>
  </si>
  <si>
    <t>https://podminky.urs.cz/item/CS_URS_2024_01/637211134</t>
  </si>
  <si>
    <t>Trubní vedení</t>
  </si>
  <si>
    <t>23</t>
  </si>
  <si>
    <t>877355121</t>
  </si>
  <si>
    <t>Výřez a montáž odbočné tvarovky na potrubí z trub z tvrdého PVC DN 200</t>
  </si>
  <si>
    <t>kus</t>
  </si>
  <si>
    <t>-153374011</t>
  </si>
  <si>
    <t>https://podminky.urs.cz/item/CS_URS_2024_01/877355121</t>
  </si>
  <si>
    <t>24</t>
  </si>
  <si>
    <t>28611918</t>
  </si>
  <si>
    <t>odbočka kanalizační plastová s hrdlem KG 200/160/45°</t>
  </si>
  <si>
    <t>-1580009019</t>
  </si>
  <si>
    <t>25</t>
  </si>
  <si>
    <t>899620131</t>
  </si>
  <si>
    <t>Obetonování plastových šachet z polypropylenu betonem prostým v otevřeném výkopu, beton tř. C 16/20</t>
  </si>
  <si>
    <t>-1576848324</t>
  </si>
  <si>
    <t>https://podminky.urs.cz/item/CS_URS_2024_01/899620131</t>
  </si>
  <si>
    <t>Ostatní konstrukce a práce, bourání</t>
  </si>
  <si>
    <t>26</t>
  </si>
  <si>
    <t>952901111</t>
  </si>
  <si>
    <t>Vyčištění budov nebo objektů před předáním do užívání budov bytové nebo občanské výstavby, světlé výšky podlaží do 4 m</t>
  </si>
  <si>
    <t>-551119072</t>
  </si>
  <si>
    <t>https://podminky.urs.cz/item/CS_URS_2024_01/952901111</t>
  </si>
  <si>
    <t>27</t>
  </si>
  <si>
    <t>952902031</t>
  </si>
  <si>
    <t>Čištění budov při provádění oprav a udržovacích prací podlah hladkých omytím</t>
  </si>
  <si>
    <t>314519098</t>
  </si>
  <si>
    <t>https://podminky.urs.cz/item/CS_URS_2024_01/952902031</t>
  </si>
  <si>
    <t>28</t>
  </si>
  <si>
    <t>952902611R1</t>
  </si>
  <si>
    <t>Čištění budov při provádění oprav a udržovacích prací vysátím prachu z ostatních ploch</t>
  </si>
  <si>
    <t>692385699</t>
  </si>
  <si>
    <t>29</t>
  </si>
  <si>
    <t>965042141</t>
  </si>
  <si>
    <t>Bourání mazanin betonových nebo z litého asfaltu tl. do 100 mm, plochy přes 4 m2</t>
  </si>
  <si>
    <t>-1788477386</t>
  </si>
  <si>
    <t>https://podminky.urs.cz/item/CS_URS_2024_01/965042141</t>
  </si>
  <si>
    <t>"okap.ch" 100,00*0,50*0,10</t>
  </si>
  <si>
    <t>30</t>
  </si>
  <si>
    <t>977212121</t>
  </si>
  <si>
    <t>Řezání konstrukcí diamantovým lanem zděných z kamene, cihel nebo tvárnic</t>
  </si>
  <si>
    <t>-71014714</t>
  </si>
  <si>
    <t>https://podminky.urs.cz/item/CS_URS_2024_01/977212121</t>
  </si>
  <si>
    <t>31</t>
  </si>
  <si>
    <t>978023411</t>
  </si>
  <si>
    <t>Vyškrabání cementové malty ze spár zdiva cihelného mimo komínového</t>
  </si>
  <si>
    <t>-759065803</t>
  </si>
  <si>
    <t>https://podminky.urs.cz/item/CS_URS_2024_01/978023411</t>
  </si>
  <si>
    <t>32</t>
  </si>
  <si>
    <t>978036191</t>
  </si>
  <si>
    <t>Otlučení cementových omítek vnějších ploch s vyškrabáním spar zdiva a s očištěním povrchu, v rozsahu přes 80 do 100 %</t>
  </si>
  <si>
    <t>-1997684857</t>
  </si>
  <si>
    <t>https://podminky.urs.cz/item/CS_URS_2024_01/978036191</t>
  </si>
  <si>
    <t>100*0,50</t>
  </si>
  <si>
    <t>33</t>
  </si>
  <si>
    <t>985421154</t>
  </si>
  <si>
    <t>Injektáž trhlin v cihelném, kamenném nebo smíšeném zdivu nízkotlaká do 0,6 MP, včetně provedení vrtů aktivovanou cementovou maltou šířka trhlin přes 15 do 20 mm tloušťka zdiva přes 600 mm</t>
  </si>
  <si>
    <t>619117021</t>
  </si>
  <si>
    <t>https://podminky.urs.cz/item/CS_URS_2024_01/985421154</t>
  </si>
  <si>
    <t>997</t>
  </si>
  <si>
    <t>Přesun sutě</t>
  </si>
  <si>
    <t>34</t>
  </si>
  <si>
    <t>997013111</t>
  </si>
  <si>
    <t>Vnitrostaveništní doprava suti a vybouraných hmot vodorovně do 50 m s naložením základní pro budovy a haly výšky do 6 m</t>
  </si>
  <si>
    <t>68528480</t>
  </si>
  <si>
    <t>https://podminky.urs.cz/item/CS_URS_2024_01/997013111</t>
  </si>
  <si>
    <t>35</t>
  </si>
  <si>
    <t>997013501</t>
  </si>
  <si>
    <t>Odvoz suti a vybouraných hmot na skládku nebo meziskládku se složením, na vzdálenost do 1 km</t>
  </si>
  <si>
    <t>-796252250</t>
  </si>
  <si>
    <t>https://podminky.urs.cz/item/CS_URS_2024_01/997013501</t>
  </si>
  <si>
    <t>36</t>
  </si>
  <si>
    <t>997013509</t>
  </si>
  <si>
    <t>Odvoz suti a vybouraných hmot na skládku nebo meziskládku se složením, na vzdálenost Příplatek k ceně za každý další započatý 1 km přes 1 km</t>
  </si>
  <si>
    <t>-813310241</t>
  </si>
  <si>
    <t>https://podminky.urs.cz/item/CS_URS_2024_01/997013509</t>
  </si>
  <si>
    <t>16,024*7 'Přepočtené koeficientem množství</t>
  </si>
  <si>
    <t>37</t>
  </si>
  <si>
    <t>997013603</t>
  </si>
  <si>
    <t>Poplatek za uložení stavebního odpadu na skládce (skládkovné) cihelného zatříděného do Katalogu odpadů pod kódem 17 01 02</t>
  </si>
  <si>
    <t>691649276</t>
  </si>
  <si>
    <t>https://podminky.urs.cz/item/CS_URS_2024_01/997013603</t>
  </si>
  <si>
    <t>998</t>
  </si>
  <si>
    <t>Přesun hmot</t>
  </si>
  <si>
    <t>38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</si>
  <si>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</si>
  <si>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</si>
  <si>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62818005</t>
  </si>
  <si>
    <t>https://podminky.urs.cz/item/CS_URS_2024_01/998011001</t>
  </si>
  <si>
    <t>PSV</t>
  </si>
  <si>
    <t>Práce a dodávky PSV</t>
  </si>
  <si>
    <t>721</t>
  </si>
  <si>
    <t>Zdravotechnika - vnitřní kanalizace</t>
  </si>
  <si>
    <t>39</t>
  </si>
  <si>
    <t>721173315</t>
  </si>
  <si>
    <t>Potrubí z trub PVC SN4 dešťové DN 110</t>
  </si>
  <si>
    <t>-531841172</t>
  </si>
  <si>
    <t>https://podminky.urs.cz/item/CS_URS_2024_01/721173315</t>
  </si>
  <si>
    <t>40</t>
  </si>
  <si>
    <t>721219621</t>
  </si>
  <si>
    <t>Podlahové vpusti montáž dvorních vtoků ostatních typů DN 110/160</t>
  </si>
  <si>
    <t>1478857863</t>
  </si>
  <si>
    <t>https://podminky.urs.cz/item/CS_URS_2024_01/721219621</t>
  </si>
  <si>
    <t>41</t>
  </si>
  <si>
    <t>56231165R1</t>
  </si>
  <si>
    <t>Dvorní vpusť z polymerbetonu 300/300, odtok DN100, z čistícím košem, stav.výška 440 mm</t>
  </si>
  <si>
    <t>-2098847750</t>
  </si>
  <si>
    <t>42</t>
  </si>
  <si>
    <t>998721101</t>
  </si>
  <si>
    <t>Přesun hmot pro vnitřní kanalizaci stanovený z hmotnosti přesunovaného materiálu vodorovná dopravní vzdálenost do 50 m základní v objektech výšky do 6 m</t>
  </si>
  <si>
    <t>-1976741735</t>
  </si>
  <si>
    <t>https://podminky.urs.cz/item/CS_URS_2024_01/998721101</t>
  </si>
  <si>
    <t>764</t>
  </si>
  <si>
    <t>Konstrukce klempířské</t>
  </si>
  <si>
    <t>43</t>
  </si>
  <si>
    <t>764002871</t>
  </si>
  <si>
    <t>Demontáž klempířských konstrukcí lemování zdí do suti</t>
  </si>
  <si>
    <t>-1112701733</t>
  </si>
  <si>
    <t>https://podminky.urs.cz/item/CS_URS_2024_01/764002871</t>
  </si>
  <si>
    <t>44</t>
  </si>
  <si>
    <t>764311604</t>
  </si>
  <si>
    <t>Lemování zdí z pozinkovaného plechu s povrchovou úpravou boční nebo horní rovné, střech s krytinou prejzovou nebo vlnitou rš 330 mm</t>
  </si>
  <si>
    <t>936863406</t>
  </si>
  <si>
    <t>https://podminky.urs.cz/item/CS_URS_2024_01/764311604</t>
  </si>
  <si>
    <t>45</t>
  </si>
  <si>
    <t>764311604R1</t>
  </si>
  <si>
    <t>Tmelení spáry</t>
  </si>
  <si>
    <t>-555766226</t>
  </si>
  <si>
    <t>46</t>
  </si>
  <si>
    <t>998764101</t>
  </si>
  <si>
    <t>Přesun hmot pro konstrukce klempířské stanovený z hmotnosti přesunovaného materiálu vodorovná dopravní vzdálenost do 50 m základní v objektech výšky do 6 m</t>
  </si>
  <si>
    <t>1622193531</t>
  </si>
  <si>
    <t>https://podminky.urs.cz/item/CS_URS_2024_01/998764101</t>
  </si>
  <si>
    <t>771</t>
  </si>
  <si>
    <t>Podlahy z dlaždic</t>
  </si>
  <si>
    <t>47</t>
  </si>
  <si>
    <t>771473810</t>
  </si>
  <si>
    <t>Demontáž soklíků z dlaždic keramických lepených rovných</t>
  </si>
  <si>
    <t>-1716190108</t>
  </si>
  <si>
    <t>https://podminky.urs.cz/item/CS_URS_2024_01/771473810</t>
  </si>
  <si>
    <t>48</t>
  </si>
  <si>
    <t>771474113</t>
  </si>
  <si>
    <t>Montáž soklů z dlaždic keramických lepených cementovým flexibilním lepidlem rovných, výšky přes 90 do 120 mm</t>
  </si>
  <si>
    <t>-688664898</t>
  </si>
  <si>
    <t>https://podminky.urs.cz/item/CS_URS_2024_01/771474113</t>
  </si>
  <si>
    <t>49</t>
  </si>
  <si>
    <t>59761186</t>
  </si>
  <si>
    <t>sokl keramický mrazuvzdorný povrch hladký/lesklý tl do 10mm výšky přes 90 do 120mm</t>
  </si>
  <si>
    <t>-1609507659</t>
  </si>
  <si>
    <t>272*1,1 'Přepočtené koeficientem množství</t>
  </si>
  <si>
    <t>50</t>
  </si>
  <si>
    <t>998771101</t>
  </si>
  <si>
    <t>Přesun hmot pro podlahy z dlaždic stanovený z hmotnosti přesunovaného materiálu vodorovná dopravní vzdálenost do 50 m základní v objektech výšky do 6 m</t>
  </si>
  <si>
    <t>2128465638</t>
  </si>
  <si>
    <t>https://podminky.urs.cz/item/CS_URS_2024_01/998771101</t>
  </si>
  <si>
    <t>783</t>
  </si>
  <si>
    <t>Dokončovací práce - nátěry</t>
  </si>
  <si>
    <t>51</t>
  </si>
  <si>
    <t>783823133</t>
  </si>
  <si>
    <t>Penetrační nátěr omítek hladkých omítek hladkých, zrnitých tenkovrstvých nebo štukových stupně členitosti 1 a 2 silikátový</t>
  </si>
  <si>
    <t>-544947836</t>
  </si>
  <si>
    <t>https://podminky.urs.cz/item/CS_URS_2024_01/783823133</t>
  </si>
  <si>
    <t>52</t>
  </si>
  <si>
    <t>783826313</t>
  </si>
  <si>
    <t>Nátěr omítek se schopností překlenutí trhlin mikroarmovací silikátový</t>
  </si>
  <si>
    <t>1039436268</t>
  </si>
  <si>
    <t>https://podminky.urs.cz/item/CS_URS_2024_01/783826313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</si>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</sst>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132112131" TargetMode="External" /><Relationship Id="rId3" Type="http://schemas.openxmlformats.org/officeDocument/2006/relationships/hyperlink" Target="https://podminky.urs.cz/item/CS_URS_2024_01/133112811" TargetMode="External" /><Relationship Id="rId4" Type="http://schemas.openxmlformats.org/officeDocument/2006/relationships/hyperlink" Target="https://podminky.urs.cz/item/CS_URS_2024_01/162651112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5111101" TargetMode="External" /><Relationship Id="rId7" Type="http://schemas.openxmlformats.org/officeDocument/2006/relationships/hyperlink" Target="https://podminky.urs.cz/item/CS_URS_2024_01/181911101" TargetMode="External" /><Relationship Id="rId8" Type="http://schemas.openxmlformats.org/officeDocument/2006/relationships/hyperlink" Target="https://podminky.urs.cz/item/CS_URS_2024_01/451317777" TargetMode="External" /><Relationship Id="rId9" Type="http://schemas.openxmlformats.org/officeDocument/2006/relationships/hyperlink" Target="https://podminky.urs.cz/item/CS_URS_2024_01/451572111" TargetMode="External" /><Relationship Id="rId10" Type="http://schemas.openxmlformats.org/officeDocument/2006/relationships/hyperlink" Target="https://podminky.urs.cz/item/CS_URS_2024_01/451577877" TargetMode="External" /><Relationship Id="rId11" Type="http://schemas.openxmlformats.org/officeDocument/2006/relationships/hyperlink" Target="https://podminky.urs.cz/item/CS_URS_2024_01/596811120" TargetMode="External" /><Relationship Id="rId12" Type="http://schemas.openxmlformats.org/officeDocument/2006/relationships/hyperlink" Target="https://podminky.urs.cz/item/CS_URS_2024_01/619995001" TargetMode="External" /><Relationship Id="rId13" Type="http://schemas.openxmlformats.org/officeDocument/2006/relationships/hyperlink" Target="https://podminky.urs.cz/item/CS_URS_2024_01/622131101" TargetMode="External" /><Relationship Id="rId14" Type="http://schemas.openxmlformats.org/officeDocument/2006/relationships/hyperlink" Target="https://podminky.urs.cz/item/CS_URS_2024_01/622143001" TargetMode="External" /><Relationship Id="rId15" Type="http://schemas.openxmlformats.org/officeDocument/2006/relationships/hyperlink" Target="https://podminky.urs.cz/item/CS_URS_2024_01/622331141" TargetMode="External" /><Relationship Id="rId16" Type="http://schemas.openxmlformats.org/officeDocument/2006/relationships/hyperlink" Target="https://podminky.urs.cz/item/CS_URS_2024_01/622331191" TargetMode="External" /><Relationship Id="rId17" Type="http://schemas.openxmlformats.org/officeDocument/2006/relationships/hyperlink" Target="https://podminky.urs.cz/item/CS_URS_2024_01/629999030" TargetMode="External" /><Relationship Id="rId18" Type="http://schemas.openxmlformats.org/officeDocument/2006/relationships/hyperlink" Target="https://podminky.urs.cz/item/CS_URS_2024_01/637211134" TargetMode="External" /><Relationship Id="rId19" Type="http://schemas.openxmlformats.org/officeDocument/2006/relationships/hyperlink" Target="https://podminky.urs.cz/item/CS_URS_2024_01/877355121" TargetMode="External" /><Relationship Id="rId20" Type="http://schemas.openxmlformats.org/officeDocument/2006/relationships/hyperlink" Target="https://podminky.urs.cz/item/CS_URS_2024_01/899620131" TargetMode="External" /><Relationship Id="rId21" Type="http://schemas.openxmlformats.org/officeDocument/2006/relationships/hyperlink" Target="https://podminky.urs.cz/item/CS_URS_2024_01/952901111" TargetMode="External" /><Relationship Id="rId22" Type="http://schemas.openxmlformats.org/officeDocument/2006/relationships/hyperlink" Target="https://podminky.urs.cz/item/CS_URS_2024_01/952902031" TargetMode="External" /><Relationship Id="rId23" Type="http://schemas.openxmlformats.org/officeDocument/2006/relationships/hyperlink" Target="https://podminky.urs.cz/item/CS_URS_2024_01/965042141" TargetMode="External" /><Relationship Id="rId24" Type="http://schemas.openxmlformats.org/officeDocument/2006/relationships/hyperlink" Target="https://podminky.urs.cz/item/CS_URS_2024_01/977212121" TargetMode="External" /><Relationship Id="rId25" Type="http://schemas.openxmlformats.org/officeDocument/2006/relationships/hyperlink" Target="https://podminky.urs.cz/item/CS_URS_2024_01/978023411" TargetMode="External" /><Relationship Id="rId26" Type="http://schemas.openxmlformats.org/officeDocument/2006/relationships/hyperlink" Target="https://podminky.urs.cz/item/CS_URS_2024_01/978036191" TargetMode="External" /><Relationship Id="rId27" Type="http://schemas.openxmlformats.org/officeDocument/2006/relationships/hyperlink" Target="https://podminky.urs.cz/item/CS_URS_2024_01/985421154" TargetMode="External" /><Relationship Id="rId28" Type="http://schemas.openxmlformats.org/officeDocument/2006/relationships/hyperlink" Target="https://podminky.urs.cz/item/CS_URS_2024_01/997013111" TargetMode="External" /><Relationship Id="rId29" Type="http://schemas.openxmlformats.org/officeDocument/2006/relationships/hyperlink" Target="https://podminky.urs.cz/item/CS_URS_2024_01/997013501" TargetMode="External" /><Relationship Id="rId30" Type="http://schemas.openxmlformats.org/officeDocument/2006/relationships/hyperlink" Target="https://podminky.urs.cz/item/CS_URS_2024_01/997013509" TargetMode="External" /><Relationship Id="rId31" Type="http://schemas.openxmlformats.org/officeDocument/2006/relationships/hyperlink" Target="https://podminky.urs.cz/item/CS_URS_2024_01/997013603" TargetMode="External" /><Relationship Id="rId32" Type="http://schemas.openxmlformats.org/officeDocument/2006/relationships/hyperlink" Target="https://podminky.urs.cz/item/CS_URS_2024_01/998011001" TargetMode="External" /><Relationship Id="rId33" Type="http://schemas.openxmlformats.org/officeDocument/2006/relationships/hyperlink" Target="https://podminky.urs.cz/item/CS_URS_2024_01/721173315" TargetMode="External" /><Relationship Id="rId34" Type="http://schemas.openxmlformats.org/officeDocument/2006/relationships/hyperlink" Target="https://podminky.urs.cz/item/CS_URS_2024_01/721219621" TargetMode="External" /><Relationship Id="rId35" Type="http://schemas.openxmlformats.org/officeDocument/2006/relationships/hyperlink" Target="https://podminky.urs.cz/item/CS_URS_2024_01/998721101" TargetMode="External" /><Relationship Id="rId36" Type="http://schemas.openxmlformats.org/officeDocument/2006/relationships/hyperlink" Target="https://podminky.urs.cz/item/CS_URS_2024_01/764002871" TargetMode="External" /><Relationship Id="rId37" Type="http://schemas.openxmlformats.org/officeDocument/2006/relationships/hyperlink" Target="https://podminky.urs.cz/item/CS_URS_2024_01/764311604" TargetMode="External" /><Relationship Id="rId38" Type="http://schemas.openxmlformats.org/officeDocument/2006/relationships/hyperlink" Target="https://podminky.urs.cz/item/CS_URS_2024_01/998764101" TargetMode="External" /><Relationship Id="rId39" Type="http://schemas.openxmlformats.org/officeDocument/2006/relationships/hyperlink" Target="https://podminky.urs.cz/item/CS_URS_2024_01/771473810" TargetMode="External" /><Relationship Id="rId40" Type="http://schemas.openxmlformats.org/officeDocument/2006/relationships/hyperlink" Target="https://podminky.urs.cz/item/CS_URS_2024_01/771474113" TargetMode="External" /><Relationship Id="rId41" Type="http://schemas.openxmlformats.org/officeDocument/2006/relationships/hyperlink" Target="https://podminky.urs.cz/item/CS_URS_2024_01/998771101" TargetMode="External" /><Relationship Id="rId42" Type="http://schemas.openxmlformats.org/officeDocument/2006/relationships/hyperlink" Target="https://podminky.urs.cz/item/CS_URS_2024_01/783823133" TargetMode="External" /><Relationship Id="rId43" Type="http://schemas.openxmlformats.org/officeDocument/2006/relationships/hyperlink" Target="https://podminky.urs.cz/item/CS_URS_2024_01/783826313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19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7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27" t="s">
        <v>23</v>
      </c>
      <c r="AO8" s="23"/>
      <c r="AP8" s="23"/>
      <c r="AQ8" s="23"/>
      <c r="AR8" s="21"/>
      <c r="BS8" s="18" t="s">
        <v>6</v>
      </c>
    </row>
    <row r="9" s="1" customFormat="1" ht="29.28" customHeight="1">
      <c r="B9" s="22"/>
      <c r="C9" s="23"/>
      <c r="D9" s="26" t="s">
        <v>24</v>
      </c>
      <c r="E9" s="23"/>
      <c r="F9" s="23"/>
      <c r="G9" s="23"/>
      <c r="H9" s="23"/>
      <c r="I9" s="23"/>
      <c r="J9" s="23"/>
      <c r="K9" s="31" t="s">
        <v>25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6" t="s">
        <v>26</v>
      </c>
      <c r="AL9" s="23"/>
      <c r="AM9" s="23"/>
      <c r="AN9" s="31" t="s">
        <v>27</v>
      </c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29</v>
      </c>
      <c r="AL10" s="23"/>
      <c r="AM10" s="23"/>
      <c r="AN10" s="27" t="s">
        <v>30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32</v>
      </c>
      <c r="AL11" s="23"/>
      <c r="AM11" s="23"/>
      <c r="AN11" s="27" t="s">
        <v>30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29</v>
      </c>
      <c r="AL13" s="23"/>
      <c r="AM13" s="23"/>
      <c r="AN13" s="27" t="s">
        <v>30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31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32</v>
      </c>
      <c r="AL14" s="23"/>
      <c r="AM14" s="23"/>
      <c r="AN14" s="27" t="s">
        <v>30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29</v>
      </c>
      <c r="AL16" s="23"/>
      <c r="AM16" s="23"/>
      <c r="AN16" s="27" t="s">
        <v>30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32</v>
      </c>
      <c r="AL17" s="23"/>
      <c r="AM17" s="23"/>
      <c r="AN17" s="27" t="s">
        <v>30</v>
      </c>
      <c r="AO17" s="23"/>
      <c r="AP17" s="23"/>
      <c r="AQ17" s="23"/>
      <c r="AR17" s="21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29</v>
      </c>
      <c r="AL19" s="23"/>
      <c r="AM19" s="23"/>
      <c r="AN19" s="27" t="s">
        <v>30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32</v>
      </c>
      <c r="AL20" s="23"/>
      <c r="AM20" s="23"/>
      <c r="AN20" s="27" t="s">
        <v>30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3"/>
      <c r="AQ25" s="23"/>
      <c r="AR25" s="21"/>
    </row>
    <row r="26" s="2" customFormat="1" ht="25.92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1999069.54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40"/>
      <c r="BE28" s="34"/>
    </row>
    <row r="29" s="3" customFormat="1" ht="14.4" customHeight="1">
      <c r="A29" s="3"/>
      <c r="B29" s="42"/>
      <c r="C29" s="43"/>
      <c r="D29" s="30" t="s">
        <v>43</v>
      </c>
      <c r="E29" s="43"/>
      <c r="F29" s="30" t="s">
        <v>44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1999069.54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419804.59999999998</v>
      </c>
      <c r="AL29" s="43"/>
      <c r="AM29" s="43"/>
      <c r="AN29" s="43"/>
      <c r="AO29" s="43"/>
      <c r="AP29" s="43"/>
      <c r="AQ29" s="43"/>
      <c r="AR29" s="46"/>
      <c r="BE29" s="3"/>
    </row>
    <row r="30" s="3" customFormat="1" ht="14.4" customHeight="1">
      <c r="A30" s="3"/>
      <c r="B30" s="42"/>
      <c r="C30" s="43"/>
      <c r="D30" s="43"/>
      <c r="E30" s="43"/>
      <c r="F30" s="30" t="s">
        <v>45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hidden="1" s="3" customFormat="1" ht="14.4" customHeight="1">
      <c r="A31" s="3"/>
      <c r="B31" s="42"/>
      <c r="C31" s="43"/>
      <c r="D31" s="43"/>
      <c r="E31" s="43"/>
      <c r="F31" s="30" t="s">
        <v>46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hidden="1" s="3" customFormat="1" ht="14.4" customHeight="1">
      <c r="A32" s="3"/>
      <c r="B32" s="42"/>
      <c r="C32" s="43"/>
      <c r="D32" s="43"/>
      <c r="E32" s="43"/>
      <c r="F32" s="30" t="s">
        <v>47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0" t="s">
        <v>48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7"/>
      <c r="D35" s="48" t="s">
        <v>49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50</v>
      </c>
      <c r="U35" s="49"/>
      <c r="V35" s="49"/>
      <c r="W35" s="49"/>
      <c r="X35" s="51" t="s">
        <v>51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2418874.1400000001</v>
      </c>
      <c r="AL35" s="49"/>
      <c r="AM35" s="49"/>
      <c r="AN35" s="49"/>
      <c r="AO35" s="53"/>
      <c r="AP35" s="47"/>
      <c r="AQ35" s="47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  <c r="BE37" s="34"/>
    </row>
    <row r="41" s="2" customFormat="1" ht="6.96" customHeight="1">
      <c r="A41" s="34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  <c r="BE41" s="34"/>
    </row>
    <row r="42" s="2" customFormat="1" ht="24.96" customHeight="1">
      <c r="A42" s="34"/>
      <c r="B42" s="35"/>
      <c r="C42" s="24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8"/>
      <c r="C44" s="30" t="s">
        <v>12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2023/040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14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Vložení hydroizolační konstrukce - hlavní budova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0" t="s">
        <v>20</v>
      </c>
      <c r="D47" s="36"/>
      <c r="E47" s="36"/>
      <c r="F47" s="36"/>
      <c r="G47" s="36"/>
      <c r="H47" s="36"/>
      <c r="I47" s="36"/>
      <c r="J47" s="36"/>
      <c r="K47" s="36"/>
      <c r="L47" s="66" t="str">
        <f>IF(K8="","",K8)</f>
        <v>Rokycany - Střední škola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0" t="s">
        <v>22</v>
      </c>
      <c r="AJ47" s="36"/>
      <c r="AK47" s="36"/>
      <c r="AL47" s="36"/>
      <c r="AM47" s="67" t="str">
        <f>IF(AN8= "","",AN8)</f>
        <v>29. 2. 2024</v>
      </c>
      <c r="AN47" s="67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0" t="s">
        <v>28</v>
      </c>
      <c r="D49" s="36"/>
      <c r="E49" s="36"/>
      <c r="F49" s="36"/>
      <c r="G49" s="36"/>
      <c r="H49" s="36"/>
      <c r="I49" s="36"/>
      <c r="J49" s="36"/>
      <c r="K49" s="36"/>
      <c r="L49" s="59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0" t="s">
        <v>34</v>
      </c>
      <c r="AJ49" s="36"/>
      <c r="AK49" s="36"/>
      <c r="AL49" s="36"/>
      <c r="AM49" s="68" t="str">
        <f>IF(E17="","",E17)</f>
        <v xml:space="preserve"> </v>
      </c>
      <c r="AN49" s="59"/>
      <c r="AO49" s="59"/>
      <c r="AP49" s="59"/>
      <c r="AQ49" s="36"/>
      <c r="AR49" s="40"/>
      <c r="AS49" s="69" t="s">
        <v>53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4"/>
    </row>
    <row r="50" s="2" customFormat="1" ht="15.15" customHeight="1">
      <c r="A50" s="34"/>
      <c r="B50" s="35"/>
      <c r="C50" s="30" t="s">
        <v>33</v>
      </c>
      <c r="D50" s="36"/>
      <c r="E50" s="36"/>
      <c r="F50" s="36"/>
      <c r="G50" s="36"/>
      <c r="H50" s="36"/>
      <c r="I50" s="36"/>
      <c r="J50" s="36"/>
      <c r="K50" s="36"/>
      <c r="L50" s="59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0" t="s">
        <v>36</v>
      </c>
      <c r="AJ50" s="36"/>
      <c r="AK50" s="36"/>
      <c r="AL50" s="36"/>
      <c r="AM50" s="68" t="str">
        <f>IF(E20="","",E20)</f>
        <v xml:space="preserve"> </v>
      </c>
      <c r="AN50" s="59"/>
      <c r="AO50" s="59"/>
      <c r="AP50" s="59"/>
      <c r="AQ50" s="36"/>
      <c r="AR50" s="40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4"/>
    </row>
    <row r="52" s="2" customFormat="1" ht="29.28" customHeight="1">
      <c r="A52" s="34"/>
      <c r="B52" s="35"/>
      <c r="C52" s="81" t="s">
        <v>54</v>
      </c>
      <c r="D52" s="82"/>
      <c r="E52" s="82"/>
      <c r="F52" s="82"/>
      <c r="G52" s="82"/>
      <c r="H52" s="83"/>
      <c r="I52" s="84" t="s">
        <v>55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56</v>
      </c>
      <c r="AH52" s="82"/>
      <c r="AI52" s="82"/>
      <c r="AJ52" s="82"/>
      <c r="AK52" s="82"/>
      <c r="AL52" s="82"/>
      <c r="AM52" s="82"/>
      <c r="AN52" s="84" t="s">
        <v>57</v>
      </c>
      <c r="AO52" s="82"/>
      <c r="AP52" s="82"/>
      <c r="AQ52" s="86" t="s">
        <v>58</v>
      </c>
      <c r="AR52" s="40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4"/>
    </row>
    <row r="54" s="6" customFormat="1" ht="32.4" customHeight="1">
      <c r="A54" s="6"/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1999069.54</v>
      </c>
      <c r="AH54" s="96"/>
      <c r="AI54" s="96"/>
      <c r="AJ54" s="96"/>
      <c r="AK54" s="96"/>
      <c r="AL54" s="96"/>
      <c r="AM54" s="96"/>
      <c r="AN54" s="97">
        <f>SUM(AG54,AT54)</f>
        <v>2418874.1400000001</v>
      </c>
      <c r="AO54" s="97"/>
      <c r="AP54" s="97"/>
      <c r="AQ54" s="98" t="s">
        <v>30</v>
      </c>
      <c r="AR54" s="99"/>
      <c r="AS54" s="100">
        <f>ROUND(AS55,2)</f>
        <v>0</v>
      </c>
      <c r="AT54" s="101">
        <f>ROUND(SUM(AV54:AW54),2)</f>
        <v>419804.59999999998</v>
      </c>
      <c r="AU54" s="102">
        <f>ROUND(AU55,5)</f>
        <v>1977.9704999999999</v>
      </c>
      <c r="AV54" s="101">
        <f>ROUND(AZ54*L29,2)</f>
        <v>419804.59999999998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1999069.54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E54" s="6"/>
      <c r="BS54" s="104" t="s">
        <v>72</v>
      </c>
      <c r="BT54" s="104" t="s">
        <v>73</v>
      </c>
      <c r="BU54" s="105" t="s">
        <v>74</v>
      </c>
      <c r="BV54" s="104" t="s">
        <v>75</v>
      </c>
      <c r="BW54" s="104" t="s">
        <v>5</v>
      </c>
      <c r="BX54" s="104" t="s">
        <v>76</v>
      </c>
      <c r="CL54" s="104" t="s">
        <v>17</v>
      </c>
    </row>
    <row r="55" s="7" customFormat="1" ht="16.5" customHeight="1">
      <c r="A55" s="106" t="s">
        <v>77</v>
      </c>
      <c r="B55" s="107"/>
      <c r="C55" s="108"/>
      <c r="D55" s="109" t="s">
        <v>78</v>
      </c>
      <c r="E55" s="109"/>
      <c r="F55" s="109"/>
      <c r="G55" s="109"/>
      <c r="H55" s="109"/>
      <c r="I55" s="110"/>
      <c r="J55" s="109" t="s">
        <v>79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'01 - Vložení hydroizolace'!J30</f>
        <v>1999069.54</v>
      </c>
      <c r="AH55" s="110"/>
      <c r="AI55" s="110"/>
      <c r="AJ55" s="110"/>
      <c r="AK55" s="110"/>
      <c r="AL55" s="110"/>
      <c r="AM55" s="110"/>
      <c r="AN55" s="111">
        <f>SUM(AG55,AT55)</f>
        <v>2418874.1400000001</v>
      </c>
      <c r="AO55" s="110"/>
      <c r="AP55" s="110"/>
      <c r="AQ55" s="112" t="s">
        <v>80</v>
      </c>
      <c r="AR55" s="113"/>
      <c r="AS55" s="114">
        <v>0</v>
      </c>
      <c r="AT55" s="115">
        <f>ROUND(SUM(AV55:AW55),2)</f>
        <v>419804.59999999998</v>
      </c>
      <c r="AU55" s="116">
        <f>'01 - Vložení hydroizolace'!P94</f>
        <v>1977.9705040000001</v>
      </c>
      <c r="AV55" s="115">
        <f>'01 - Vložení hydroizolace'!J33</f>
        <v>419804.59999999998</v>
      </c>
      <c r="AW55" s="115">
        <f>'01 - Vložení hydroizolace'!J34</f>
        <v>0</v>
      </c>
      <c r="AX55" s="115">
        <f>'01 - Vložení hydroizolace'!J35</f>
        <v>0</v>
      </c>
      <c r="AY55" s="115">
        <f>'01 - Vložení hydroizolace'!J36</f>
        <v>0</v>
      </c>
      <c r="AZ55" s="115">
        <f>'01 - Vložení hydroizolace'!F33</f>
        <v>1999069.54</v>
      </c>
      <c r="BA55" s="115">
        <f>'01 - Vložení hydroizolace'!F34</f>
        <v>0</v>
      </c>
      <c r="BB55" s="115">
        <f>'01 - Vložení hydroizolace'!F35</f>
        <v>0</v>
      </c>
      <c r="BC55" s="115">
        <f>'01 - Vložení hydroizolace'!F36</f>
        <v>0</v>
      </c>
      <c r="BD55" s="117">
        <f>'01 - Vložení hydroizolace'!F37</f>
        <v>0</v>
      </c>
      <c r="BE55" s="7"/>
      <c r="BT55" s="118" t="s">
        <v>81</v>
      </c>
      <c r="BV55" s="118" t="s">
        <v>75</v>
      </c>
      <c r="BW55" s="118" t="s">
        <v>82</v>
      </c>
      <c r="BX55" s="118" t="s">
        <v>5</v>
      </c>
      <c r="CL55" s="118" t="s">
        <v>17</v>
      </c>
      <c r="CM55" s="118" t="s">
        <v>83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bOuic5rhGm1eCx49PQ4FR1LoFYL7zqzxSB+uSTpeV8KLtOhCulh3wwN97smuXUGUUAiG27sV0vBrRxSEHSN/nA==" hashValue="/IDA8IY0bhvI+Hahm7Pm+5XfQLh0At0V16kTp14yo8PA48HI6yZb4lSo2cgy3V+vsJ5ffBpHj0LWjYJFecFBVw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Vložení hydroizo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1"/>
      <c r="AT3" s="18" t="s">
        <v>83</v>
      </c>
    </row>
    <row r="4" s="1" customFormat="1" ht="24.96" customHeight="1">
      <c r="B4" s="21"/>
      <c r="D4" s="121" t="s">
        <v>84</v>
      </c>
      <c r="L4" s="21"/>
      <c r="M4" s="12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3" t="s">
        <v>14</v>
      </c>
      <c r="L6" s="21"/>
    </row>
    <row r="7" s="1" customFormat="1" ht="16.5" customHeight="1">
      <c r="B7" s="21"/>
      <c r="E7" s="124" t="str">
        <f>'Rekapitulace stavby'!K6</f>
        <v>Vložení hydroizolační konstrukce - hlavní budova</v>
      </c>
      <c r="F7" s="123"/>
      <c r="G7" s="123"/>
      <c r="H7" s="123"/>
      <c r="L7" s="21"/>
    </row>
    <row r="8" s="2" customFormat="1" ht="12" customHeight="1">
      <c r="A8" s="34"/>
      <c r="B8" s="40"/>
      <c r="C8" s="34"/>
      <c r="D8" s="123" t="s">
        <v>85</v>
      </c>
      <c r="E8" s="34"/>
      <c r="F8" s="34"/>
      <c r="G8" s="34"/>
      <c r="H8" s="34"/>
      <c r="I8" s="34"/>
      <c r="J8" s="34"/>
      <c r="K8" s="34"/>
      <c r="L8" s="12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6" t="s">
        <v>86</v>
      </c>
      <c r="F9" s="34"/>
      <c r="G9" s="34"/>
      <c r="H9" s="34"/>
      <c r="I9" s="34"/>
      <c r="J9" s="34"/>
      <c r="K9" s="34"/>
      <c r="L9" s="12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3" t="s">
        <v>16</v>
      </c>
      <c r="E11" s="34"/>
      <c r="F11" s="127" t="s">
        <v>17</v>
      </c>
      <c r="G11" s="34"/>
      <c r="H11" s="34"/>
      <c r="I11" s="123" t="s">
        <v>18</v>
      </c>
      <c r="J11" s="127" t="s">
        <v>30</v>
      </c>
      <c r="K11" s="34"/>
      <c r="L11" s="12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3" t="s">
        <v>20</v>
      </c>
      <c r="E12" s="34"/>
      <c r="F12" s="127" t="s">
        <v>21</v>
      </c>
      <c r="G12" s="34"/>
      <c r="H12" s="34"/>
      <c r="I12" s="123" t="s">
        <v>22</v>
      </c>
      <c r="J12" s="128" t="str">
        <f>'Rekapitulace stavby'!AN8</f>
        <v>29. 2. 2024</v>
      </c>
      <c r="K12" s="34"/>
      <c r="L12" s="12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3" t="s">
        <v>28</v>
      </c>
      <c r="E14" s="34"/>
      <c r="F14" s="34"/>
      <c r="G14" s="34"/>
      <c r="H14" s="34"/>
      <c r="I14" s="123" t="s">
        <v>29</v>
      </c>
      <c r="J14" s="127" t="str">
        <f>IF('Rekapitulace stavby'!AN10="","",'Rekapitulace stavby'!AN10)</f>
        <v/>
      </c>
      <c r="K14" s="34"/>
      <c r="L14" s="12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7" t="str">
        <f>IF('Rekapitulace stavby'!E11="","",'Rekapitulace stavby'!E11)</f>
        <v xml:space="preserve"> </v>
      </c>
      <c r="F15" s="34"/>
      <c r="G15" s="34"/>
      <c r="H15" s="34"/>
      <c r="I15" s="123" t="s">
        <v>32</v>
      </c>
      <c r="J15" s="127" t="str">
        <f>IF('Rekapitulace stavby'!AN11="","",'Rekapitulace stavby'!AN11)</f>
        <v/>
      </c>
      <c r="K15" s="34"/>
      <c r="L15" s="12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3" t="s">
        <v>33</v>
      </c>
      <c r="E17" s="34"/>
      <c r="F17" s="34"/>
      <c r="G17" s="34"/>
      <c r="H17" s="34"/>
      <c r="I17" s="123" t="s">
        <v>29</v>
      </c>
      <c r="J17" s="127" t="str">
        <f>'Rekapitulace stavby'!AN13</f>
        <v/>
      </c>
      <c r="K17" s="34"/>
      <c r="L17" s="12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27" t="str">
        <f>'Rekapitulace stavby'!E14</f>
        <v xml:space="preserve"> </v>
      </c>
      <c r="F18" s="127"/>
      <c r="G18" s="127"/>
      <c r="H18" s="127"/>
      <c r="I18" s="123" t="s">
        <v>32</v>
      </c>
      <c r="J18" s="127" t="str">
        <f>'Rekapitulace stavby'!AN14</f>
        <v/>
      </c>
      <c r="K18" s="34"/>
      <c r="L18" s="12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3" t="s">
        <v>34</v>
      </c>
      <c r="E20" s="34"/>
      <c r="F20" s="34"/>
      <c r="G20" s="34"/>
      <c r="H20" s="34"/>
      <c r="I20" s="123" t="s">
        <v>29</v>
      </c>
      <c r="J20" s="127" t="str">
        <f>IF('Rekapitulace stavby'!AN16="","",'Rekapitulace stavby'!AN16)</f>
        <v/>
      </c>
      <c r="K20" s="34"/>
      <c r="L20" s="12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7" t="str">
        <f>IF('Rekapitulace stavby'!E17="","",'Rekapitulace stavby'!E17)</f>
        <v xml:space="preserve"> </v>
      </c>
      <c r="F21" s="34"/>
      <c r="G21" s="34"/>
      <c r="H21" s="34"/>
      <c r="I21" s="123" t="s">
        <v>32</v>
      </c>
      <c r="J21" s="127" t="str">
        <f>IF('Rekapitulace stavby'!AN17="","",'Rekapitulace stavby'!AN17)</f>
        <v/>
      </c>
      <c r="K21" s="34"/>
      <c r="L21" s="12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3" t="s">
        <v>36</v>
      </c>
      <c r="E23" s="34"/>
      <c r="F23" s="34"/>
      <c r="G23" s="34"/>
      <c r="H23" s="34"/>
      <c r="I23" s="123" t="s">
        <v>29</v>
      </c>
      <c r="J23" s="127" t="str">
        <f>IF('Rekapitulace stavby'!AN19="","",'Rekapitulace stavby'!AN19)</f>
        <v/>
      </c>
      <c r="K23" s="34"/>
      <c r="L23" s="12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7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27" t="str">
        <f>IF('Rekapitulace stavby'!AN20="","",'Rekapitulace stavby'!AN20)</f>
        <v/>
      </c>
      <c r="K24" s="34"/>
      <c r="L24" s="12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3" t="s">
        <v>37</v>
      </c>
      <c r="E26" s="34"/>
      <c r="F26" s="34"/>
      <c r="G26" s="34"/>
      <c r="H26" s="34"/>
      <c r="I26" s="34"/>
      <c r="J26" s="34"/>
      <c r="K26" s="34"/>
      <c r="L26" s="12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9"/>
      <c r="B27" s="130"/>
      <c r="C27" s="129"/>
      <c r="D27" s="129"/>
      <c r="E27" s="131" t="s">
        <v>30</v>
      </c>
      <c r="F27" s="131"/>
      <c r="G27" s="131"/>
      <c r="H27" s="131"/>
      <c r="I27" s="129"/>
      <c r="J27" s="129"/>
      <c r="K27" s="129"/>
      <c r="L27" s="132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3"/>
      <c r="E29" s="133"/>
      <c r="F29" s="133"/>
      <c r="G29" s="133"/>
      <c r="H29" s="133"/>
      <c r="I29" s="133"/>
      <c r="J29" s="133"/>
      <c r="K29" s="133"/>
      <c r="L29" s="12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4" t="s">
        <v>39</v>
      </c>
      <c r="E30" s="34"/>
      <c r="F30" s="34"/>
      <c r="G30" s="34"/>
      <c r="H30" s="34"/>
      <c r="I30" s="34"/>
      <c r="J30" s="135">
        <f>ROUND(J94, 2)</f>
        <v>1999069.54</v>
      </c>
      <c r="K30" s="34"/>
      <c r="L30" s="12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3"/>
      <c r="E31" s="133"/>
      <c r="F31" s="133"/>
      <c r="G31" s="133"/>
      <c r="H31" s="133"/>
      <c r="I31" s="133"/>
      <c r="J31" s="133"/>
      <c r="K31" s="133"/>
      <c r="L31" s="12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6" t="s">
        <v>41</v>
      </c>
      <c r="G32" s="34"/>
      <c r="H32" s="34"/>
      <c r="I32" s="136" t="s">
        <v>40</v>
      </c>
      <c r="J32" s="136" t="s">
        <v>42</v>
      </c>
      <c r="K32" s="34"/>
      <c r="L32" s="12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7" t="s">
        <v>43</v>
      </c>
      <c r="E33" s="123" t="s">
        <v>44</v>
      </c>
      <c r="F33" s="138">
        <f>ROUND((SUM(BE94:BE219)),  2)</f>
        <v>1999069.54</v>
      </c>
      <c r="G33" s="34"/>
      <c r="H33" s="34"/>
      <c r="I33" s="139">
        <v>0.20999999999999999</v>
      </c>
      <c r="J33" s="138">
        <f>ROUND(((SUM(BE94:BE219))*I33),  2)</f>
        <v>419804.59999999998</v>
      </c>
      <c r="K33" s="34"/>
      <c r="L33" s="12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3" t="s">
        <v>45</v>
      </c>
      <c r="F34" s="138">
        <f>ROUND((SUM(BF94:BF219)),  2)</f>
        <v>0</v>
      </c>
      <c r="G34" s="34"/>
      <c r="H34" s="34"/>
      <c r="I34" s="139">
        <v>0.12</v>
      </c>
      <c r="J34" s="138">
        <f>ROUND(((SUM(BF94:BF219))*I34),  2)</f>
        <v>0</v>
      </c>
      <c r="K34" s="34"/>
      <c r="L34" s="12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3" t="s">
        <v>46</v>
      </c>
      <c r="F35" s="138">
        <f>ROUND((SUM(BG94:BG219)),  2)</f>
        <v>0</v>
      </c>
      <c r="G35" s="34"/>
      <c r="H35" s="34"/>
      <c r="I35" s="139">
        <v>0.20999999999999999</v>
      </c>
      <c r="J35" s="138">
        <f>0</f>
        <v>0</v>
      </c>
      <c r="K35" s="34"/>
      <c r="L35" s="12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3" t="s">
        <v>47</v>
      </c>
      <c r="F36" s="138">
        <f>ROUND((SUM(BH94:BH219)),  2)</f>
        <v>0</v>
      </c>
      <c r="G36" s="34"/>
      <c r="H36" s="34"/>
      <c r="I36" s="139">
        <v>0.12</v>
      </c>
      <c r="J36" s="138">
        <f>0</f>
        <v>0</v>
      </c>
      <c r="K36" s="34"/>
      <c r="L36" s="12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3" t="s">
        <v>48</v>
      </c>
      <c r="F37" s="138">
        <f>ROUND((SUM(BI94:BI219)),  2)</f>
        <v>0</v>
      </c>
      <c r="G37" s="34"/>
      <c r="H37" s="34"/>
      <c r="I37" s="139">
        <v>0</v>
      </c>
      <c r="J37" s="138">
        <f>0</f>
        <v>0</v>
      </c>
      <c r="K37" s="34"/>
      <c r="L37" s="12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0"/>
      <c r="D39" s="141" t="s">
        <v>49</v>
      </c>
      <c r="E39" s="142"/>
      <c r="F39" s="142"/>
      <c r="G39" s="143" t="s">
        <v>50</v>
      </c>
      <c r="H39" s="144" t="s">
        <v>51</v>
      </c>
      <c r="I39" s="142"/>
      <c r="J39" s="145">
        <f>SUM(J30:J37)</f>
        <v>2418874.1400000001</v>
      </c>
      <c r="K39" s="146"/>
      <c r="L39" s="12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7"/>
      <c r="C40" s="148"/>
      <c r="D40" s="148"/>
      <c r="E40" s="148"/>
      <c r="F40" s="148"/>
      <c r="G40" s="148"/>
      <c r="H40" s="148"/>
      <c r="I40" s="148"/>
      <c r="J40" s="148"/>
      <c r="K40" s="148"/>
      <c r="L40" s="12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49"/>
      <c r="C44" s="150"/>
      <c r="D44" s="150"/>
      <c r="E44" s="150"/>
      <c r="F44" s="150"/>
      <c r="G44" s="150"/>
      <c r="H44" s="150"/>
      <c r="I44" s="150"/>
      <c r="J44" s="150"/>
      <c r="K44" s="150"/>
      <c r="L44" s="12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4" t="s">
        <v>87</v>
      </c>
      <c r="D45" s="36"/>
      <c r="E45" s="36"/>
      <c r="F45" s="36"/>
      <c r="G45" s="36"/>
      <c r="H45" s="36"/>
      <c r="I45" s="36"/>
      <c r="J45" s="36"/>
      <c r="K45" s="36"/>
      <c r="L45" s="12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0" t="s">
        <v>14</v>
      </c>
      <c r="D47" s="36"/>
      <c r="E47" s="36"/>
      <c r="F47" s="36"/>
      <c r="G47" s="36"/>
      <c r="H47" s="36"/>
      <c r="I47" s="36"/>
      <c r="J47" s="36"/>
      <c r="K47" s="36"/>
      <c r="L47" s="12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1" t="str">
        <f>E7</f>
        <v>Vložení hydroizolační konstrukce - hlavní budova</v>
      </c>
      <c r="F48" s="30"/>
      <c r="G48" s="30"/>
      <c r="H48" s="30"/>
      <c r="I48" s="36"/>
      <c r="J48" s="36"/>
      <c r="K48" s="36"/>
      <c r="L48" s="12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0" t="s">
        <v>85</v>
      </c>
      <c r="D49" s="36"/>
      <c r="E49" s="36"/>
      <c r="F49" s="36"/>
      <c r="G49" s="36"/>
      <c r="H49" s="36"/>
      <c r="I49" s="36"/>
      <c r="J49" s="36"/>
      <c r="K49" s="36"/>
      <c r="L49" s="12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01 - Vložení hydroizolace</v>
      </c>
      <c r="F50" s="36"/>
      <c r="G50" s="36"/>
      <c r="H50" s="36"/>
      <c r="I50" s="36"/>
      <c r="J50" s="36"/>
      <c r="K50" s="36"/>
      <c r="L50" s="12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0" t="s">
        <v>20</v>
      </c>
      <c r="D52" s="36"/>
      <c r="E52" s="36"/>
      <c r="F52" s="27" t="str">
        <f>F12</f>
        <v>Rokycany - Střední škola</v>
      </c>
      <c r="G52" s="36"/>
      <c r="H52" s="36"/>
      <c r="I52" s="30" t="s">
        <v>22</v>
      </c>
      <c r="J52" s="67" t="str">
        <f>IF(J12="","",J12)</f>
        <v>29. 2. 2024</v>
      </c>
      <c r="K52" s="36"/>
      <c r="L52" s="12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0" t="s">
        <v>28</v>
      </c>
      <c r="D54" s="36"/>
      <c r="E54" s="36"/>
      <c r="F54" s="27" t="str">
        <f>E15</f>
        <v xml:space="preserve"> </v>
      </c>
      <c r="G54" s="36"/>
      <c r="H54" s="36"/>
      <c r="I54" s="30" t="s">
        <v>34</v>
      </c>
      <c r="J54" s="32" t="str">
        <f>E21</f>
        <v xml:space="preserve"> </v>
      </c>
      <c r="K54" s="36"/>
      <c r="L54" s="12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0" t="s">
        <v>33</v>
      </c>
      <c r="D55" s="36"/>
      <c r="E55" s="36"/>
      <c r="F55" s="27" t="str">
        <f>IF(E18="","",E18)</f>
        <v xml:space="preserve"> </v>
      </c>
      <c r="G55" s="36"/>
      <c r="H55" s="36"/>
      <c r="I55" s="30" t="s">
        <v>36</v>
      </c>
      <c r="J55" s="32" t="str">
        <f>E24</f>
        <v xml:space="preserve"> </v>
      </c>
      <c r="K55" s="36"/>
      <c r="L55" s="12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2" t="s">
        <v>88</v>
      </c>
      <c r="D57" s="153"/>
      <c r="E57" s="153"/>
      <c r="F57" s="153"/>
      <c r="G57" s="153"/>
      <c r="H57" s="153"/>
      <c r="I57" s="153"/>
      <c r="J57" s="154" t="s">
        <v>89</v>
      </c>
      <c r="K57" s="153"/>
      <c r="L57" s="12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5" t="s">
        <v>71</v>
      </c>
      <c r="D59" s="36"/>
      <c r="E59" s="36"/>
      <c r="F59" s="36"/>
      <c r="G59" s="36"/>
      <c r="H59" s="36"/>
      <c r="I59" s="36"/>
      <c r="J59" s="97">
        <f>J94</f>
        <v>1999069.54</v>
      </c>
      <c r="K59" s="36"/>
      <c r="L59" s="12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90</v>
      </c>
    </row>
    <row r="60" s="9" customFormat="1" ht="24.96" customHeight="1">
      <c r="A60" s="9"/>
      <c r="B60" s="156"/>
      <c r="C60" s="157"/>
      <c r="D60" s="158" t="s">
        <v>91</v>
      </c>
      <c r="E60" s="159"/>
      <c r="F60" s="159"/>
      <c r="G60" s="159"/>
      <c r="H60" s="159"/>
      <c r="I60" s="159"/>
      <c r="J60" s="160">
        <f>J95</f>
        <v>1735846.5500000001</v>
      </c>
      <c r="K60" s="157"/>
      <c r="L60" s="16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2"/>
      <c r="C61" s="163"/>
      <c r="D61" s="164" t="s">
        <v>92</v>
      </c>
      <c r="E61" s="165"/>
      <c r="F61" s="165"/>
      <c r="G61" s="165"/>
      <c r="H61" s="165"/>
      <c r="I61" s="165"/>
      <c r="J61" s="166">
        <f>J96</f>
        <v>4808.3699999999999</v>
      </c>
      <c r="K61" s="163"/>
      <c r="L61" s="16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2"/>
      <c r="C62" s="163"/>
      <c r="D62" s="164" t="s">
        <v>93</v>
      </c>
      <c r="E62" s="165"/>
      <c r="F62" s="165"/>
      <c r="G62" s="165"/>
      <c r="H62" s="165"/>
      <c r="I62" s="165"/>
      <c r="J62" s="166">
        <f>J120</f>
        <v>107930.95</v>
      </c>
      <c r="K62" s="163"/>
      <c r="L62" s="16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2"/>
      <c r="C63" s="163"/>
      <c r="D63" s="164" t="s">
        <v>94</v>
      </c>
      <c r="E63" s="165"/>
      <c r="F63" s="165"/>
      <c r="G63" s="165"/>
      <c r="H63" s="165"/>
      <c r="I63" s="165"/>
      <c r="J63" s="166">
        <f>J122</f>
        <v>4294.3000000000002</v>
      </c>
      <c r="K63" s="163"/>
      <c r="L63" s="16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2"/>
      <c r="C64" s="163"/>
      <c r="D64" s="164" t="s">
        <v>95</v>
      </c>
      <c r="E64" s="165"/>
      <c r="F64" s="165"/>
      <c r="G64" s="165"/>
      <c r="H64" s="165"/>
      <c r="I64" s="165"/>
      <c r="J64" s="166">
        <f>J130</f>
        <v>197.06</v>
      </c>
      <c r="K64" s="163"/>
      <c r="L64" s="16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2"/>
      <c r="C65" s="163"/>
      <c r="D65" s="164" t="s">
        <v>96</v>
      </c>
      <c r="E65" s="165"/>
      <c r="F65" s="165"/>
      <c r="G65" s="165"/>
      <c r="H65" s="165"/>
      <c r="I65" s="165"/>
      <c r="J65" s="166">
        <f>J135</f>
        <v>170111</v>
      </c>
      <c r="K65" s="163"/>
      <c r="L65" s="16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2"/>
      <c r="C66" s="163"/>
      <c r="D66" s="164" t="s">
        <v>97</v>
      </c>
      <c r="E66" s="165"/>
      <c r="F66" s="165"/>
      <c r="G66" s="165"/>
      <c r="H66" s="165"/>
      <c r="I66" s="165"/>
      <c r="J66" s="166">
        <f>J152</f>
        <v>1797</v>
      </c>
      <c r="K66" s="163"/>
      <c r="L66" s="16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2"/>
      <c r="C67" s="163"/>
      <c r="D67" s="164" t="s">
        <v>98</v>
      </c>
      <c r="E67" s="165"/>
      <c r="F67" s="165"/>
      <c r="G67" s="165"/>
      <c r="H67" s="165"/>
      <c r="I67" s="165"/>
      <c r="J67" s="166">
        <f>J158</f>
        <v>1394037.5600000001</v>
      </c>
      <c r="K67" s="163"/>
      <c r="L67" s="16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2"/>
      <c r="C68" s="163"/>
      <c r="D68" s="164" t="s">
        <v>99</v>
      </c>
      <c r="E68" s="165"/>
      <c r="F68" s="165"/>
      <c r="G68" s="165"/>
      <c r="H68" s="165"/>
      <c r="I68" s="165"/>
      <c r="J68" s="166">
        <f>J176</f>
        <v>43437.110000000001</v>
      </c>
      <c r="K68" s="163"/>
      <c r="L68" s="16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2"/>
      <c r="C69" s="163"/>
      <c r="D69" s="164" t="s">
        <v>100</v>
      </c>
      <c r="E69" s="165"/>
      <c r="F69" s="165"/>
      <c r="G69" s="165"/>
      <c r="H69" s="165"/>
      <c r="I69" s="165"/>
      <c r="J69" s="166">
        <f>J186</f>
        <v>9233.2000000000007</v>
      </c>
      <c r="K69" s="163"/>
      <c r="L69" s="16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56"/>
      <c r="C70" s="157"/>
      <c r="D70" s="158" t="s">
        <v>101</v>
      </c>
      <c r="E70" s="159"/>
      <c r="F70" s="159"/>
      <c r="G70" s="159"/>
      <c r="H70" s="159"/>
      <c r="I70" s="159"/>
      <c r="J70" s="160">
        <f>J189</f>
        <v>263222.98999999999</v>
      </c>
      <c r="K70" s="157"/>
      <c r="L70" s="16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2"/>
      <c r="C71" s="163"/>
      <c r="D71" s="164" t="s">
        <v>102</v>
      </c>
      <c r="E71" s="165"/>
      <c r="F71" s="165"/>
      <c r="G71" s="165"/>
      <c r="H71" s="165"/>
      <c r="I71" s="165"/>
      <c r="J71" s="166">
        <f>J190</f>
        <v>7262.1800000000003</v>
      </c>
      <c r="K71" s="163"/>
      <c r="L71" s="16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2"/>
      <c r="C72" s="163"/>
      <c r="D72" s="164" t="s">
        <v>103</v>
      </c>
      <c r="E72" s="165"/>
      <c r="F72" s="165"/>
      <c r="G72" s="165"/>
      <c r="H72" s="165"/>
      <c r="I72" s="165"/>
      <c r="J72" s="166">
        <f>J198</f>
        <v>55932.339999999997</v>
      </c>
      <c r="K72" s="163"/>
      <c r="L72" s="16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2"/>
      <c r="C73" s="163"/>
      <c r="D73" s="164" t="s">
        <v>104</v>
      </c>
      <c r="E73" s="165"/>
      <c r="F73" s="165"/>
      <c r="G73" s="165"/>
      <c r="H73" s="165"/>
      <c r="I73" s="165"/>
      <c r="J73" s="166">
        <f>J206</f>
        <v>185303.47</v>
      </c>
      <c r="K73" s="163"/>
      <c r="L73" s="16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2"/>
      <c r="C74" s="163"/>
      <c r="D74" s="164" t="s">
        <v>105</v>
      </c>
      <c r="E74" s="165"/>
      <c r="F74" s="165"/>
      <c r="G74" s="165"/>
      <c r="H74" s="165"/>
      <c r="I74" s="165"/>
      <c r="J74" s="166">
        <f>J215</f>
        <v>14725</v>
      </c>
      <c r="K74" s="163"/>
      <c r="L74" s="16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2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54"/>
      <c r="C76" s="55"/>
      <c r="D76" s="55"/>
      <c r="E76" s="55"/>
      <c r="F76" s="55"/>
      <c r="G76" s="55"/>
      <c r="H76" s="55"/>
      <c r="I76" s="55"/>
      <c r="J76" s="55"/>
      <c r="K76" s="55"/>
      <c r="L76" s="12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="2" customFormat="1" ht="6.96" customHeight="1">
      <c r="A80" s="34"/>
      <c r="B80" s="56"/>
      <c r="C80" s="57"/>
      <c r="D80" s="57"/>
      <c r="E80" s="57"/>
      <c r="F80" s="57"/>
      <c r="G80" s="57"/>
      <c r="H80" s="57"/>
      <c r="I80" s="57"/>
      <c r="J80" s="57"/>
      <c r="K80" s="57"/>
      <c r="L80" s="125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24.96" customHeight="1">
      <c r="A81" s="34"/>
      <c r="B81" s="35"/>
      <c r="C81" s="24" t="s">
        <v>106</v>
      </c>
      <c r="D81" s="36"/>
      <c r="E81" s="36"/>
      <c r="F81" s="36"/>
      <c r="G81" s="36"/>
      <c r="H81" s="36"/>
      <c r="I81" s="36"/>
      <c r="J81" s="36"/>
      <c r="K81" s="36"/>
      <c r="L81" s="12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2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2" customHeight="1">
      <c r="A83" s="34"/>
      <c r="B83" s="35"/>
      <c r="C83" s="30" t="s">
        <v>14</v>
      </c>
      <c r="D83" s="36"/>
      <c r="E83" s="36"/>
      <c r="F83" s="36"/>
      <c r="G83" s="36"/>
      <c r="H83" s="36"/>
      <c r="I83" s="36"/>
      <c r="J83" s="36"/>
      <c r="K83" s="36"/>
      <c r="L83" s="12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6.5" customHeight="1">
      <c r="A84" s="34"/>
      <c r="B84" s="35"/>
      <c r="C84" s="36"/>
      <c r="D84" s="36"/>
      <c r="E84" s="151" t="str">
        <f>E7</f>
        <v>Vložení hydroizolační konstrukce - hlavní budova</v>
      </c>
      <c r="F84" s="30"/>
      <c r="G84" s="30"/>
      <c r="H84" s="30"/>
      <c r="I84" s="36"/>
      <c r="J84" s="36"/>
      <c r="K84" s="36"/>
      <c r="L84" s="12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2" customHeight="1">
      <c r="A85" s="34"/>
      <c r="B85" s="35"/>
      <c r="C85" s="30" t="s">
        <v>85</v>
      </c>
      <c r="D85" s="36"/>
      <c r="E85" s="36"/>
      <c r="F85" s="36"/>
      <c r="G85" s="36"/>
      <c r="H85" s="36"/>
      <c r="I85" s="36"/>
      <c r="J85" s="36"/>
      <c r="K85" s="36"/>
      <c r="L85" s="12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6.5" customHeight="1">
      <c r="A86" s="34"/>
      <c r="B86" s="35"/>
      <c r="C86" s="36"/>
      <c r="D86" s="36"/>
      <c r="E86" s="64" t="str">
        <f>E9</f>
        <v>01 - Vložení hydroizolace</v>
      </c>
      <c r="F86" s="36"/>
      <c r="G86" s="36"/>
      <c r="H86" s="36"/>
      <c r="I86" s="36"/>
      <c r="J86" s="36"/>
      <c r="K86" s="36"/>
      <c r="L86" s="125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6.96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25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30" t="s">
        <v>20</v>
      </c>
      <c r="D88" s="36"/>
      <c r="E88" s="36"/>
      <c r="F88" s="27" t="str">
        <f>F12</f>
        <v>Rokycany - Střední škola</v>
      </c>
      <c r="G88" s="36"/>
      <c r="H88" s="36"/>
      <c r="I88" s="30" t="s">
        <v>22</v>
      </c>
      <c r="J88" s="67" t="str">
        <f>IF(J12="","",J12)</f>
        <v>29. 2. 2024</v>
      </c>
      <c r="K88" s="36"/>
      <c r="L88" s="125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6.96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25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30" t="s">
        <v>28</v>
      </c>
      <c r="D90" s="36"/>
      <c r="E90" s="36"/>
      <c r="F90" s="27" t="str">
        <f>E15</f>
        <v xml:space="preserve"> </v>
      </c>
      <c r="G90" s="36"/>
      <c r="H90" s="36"/>
      <c r="I90" s="30" t="s">
        <v>34</v>
      </c>
      <c r="J90" s="32" t="str">
        <f>E21</f>
        <v xml:space="preserve"> </v>
      </c>
      <c r="K90" s="36"/>
      <c r="L90" s="125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30" t="s">
        <v>33</v>
      </c>
      <c r="D91" s="36"/>
      <c r="E91" s="36"/>
      <c r="F91" s="27" t="str">
        <f>IF(E18="","",E18)</f>
        <v xml:space="preserve"> </v>
      </c>
      <c r="G91" s="36"/>
      <c r="H91" s="36"/>
      <c r="I91" s="30" t="s">
        <v>36</v>
      </c>
      <c r="J91" s="32" t="str">
        <f>E24</f>
        <v xml:space="preserve"> </v>
      </c>
      <c r="K91" s="36"/>
      <c r="L91" s="125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0.32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25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11" customFormat="1" ht="29.28" customHeight="1">
      <c r="A93" s="168"/>
      <c r="B93" s="169"/>
      <c r="C93" s="170" t="s">
        <v>107</v>
      </c>
      <c r="D93" s="171" t="s">
        <v>58</v>
      </c>
      <c r="E93" s="171" t="s">
        <v>54</v>
      </c>
      <c r="F93" s="171" t="s">
        <v>55</v>
      </c>
      <c r="G93" s="171" t="s">
        <v>108</v>
      </c>
      <c r="H93" s="171" t="s">
        <v>109</v>
      </c>
      <c r="I93" s="171" t="s">
        <v>110</v>
      </c>
      <c r="J93" s="171" t="s">
        <v>89</v>
      </c>
      <c r="K93" s="172" t="s">
        <v>111</v>
      </c>
      <c r="L93" s="173"/>
      <c r="M93" s="87" t="s">
        <v>30</v>
      </c>
      <c r="N93" s="88" t="s">
        <v>43</v>
      </c>
      <c r="O93" s="88" t="s">
        <v>112</v>
      </c>
      <c r="P93" s="88" t="s">
        <v>113</v>
      </c>
      <c r="Q93" s="88" t="s">
        <v>114</v>
      </c>
      <c r="R93" s="88" t="s">
        <v>115</v>
      </c>
      <c r="S93" s="88" t="s">
        <v>116</v>
      </c>
      <c r="T93" s="89" t="s">
        <v>117</v>
      </c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</row>
    <row r="94" s="2" customFormat="1" ht="22.8" customHeight="1">
      <c r="A94" s="34"/>
      <c r="B94" s="35"/>
      <c r="C94" s="94" t="s">
        <v>118</v>
      </c>
      <c r="D94" s="36"/>
      <c r="E94" s="36"/>
      <c r="F94" s="36"/>
      <c r="G94" s="36"/>
      <c r="H94" s="36"/>
      <c r="I94" s="36"/>
      <c r="J94" s="174">
        <f>BK94</f>
        <v>1999069.54</v>
      </c>
      <c r="K94" s="36"/>
      <c r="L94" s="40"/>
      <c r="M94" s="90"/>
      <c r="N94" s="175"/>
      <c r="O94" s="91"/>
      <c r="P94" s="176">
        <f>P95+P189</f>
        <v>1977.9705040000001</v>
      </c>
      <c r="Q94" s="91"/>
      <c r="R94" s="176">
        <f>R95+R189</f>
        <v>24.797465999999996</v>
      </c>
      <c r="S94" s="91"/>
      <c r="T94" s="177">
        <f>T95+T189</f>
        <v>16.024000000000001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8" t="s">
        <v>72</v>
      </c>
      <c r="AU94" s="18" t="s">
        <v>90</v>
      </c>
      <c r="BK94" s="178">
        <f>BK95+BK189</f>
        <v>1999069.54</v>
      </c>
    </row>
    <row r="95" s="12" customFormat="1" ht="25.92" customHeight="1">
      <c r="A95" s="12"/>
      <c r="B95" s="179"/>
      <c r="C95" s="180"/>
      <c r="D95" s="181" t="s">
        <v>72</v>
      </c>
      <c r="E95" s="182" t="s">
        <v>119</v>
      </c>
      <c r="F95" s="182" t="s">
        <v>120</v>
      </c>
      <c r="G95" s="180"/>
      <c r="H95" s="180"/>
      <c r="I95" s="180"/>
      <c r="J95" s="183">
        <f>BK95</f>
        <v>1735846.5500000001</v>
      </c>
      <c r="K95" s="180"/>
      <c r="L95" s="184"/>
      <c r="M95" s="185"/>
      <c r="N95" s="186"/>
      <c r="O95" s="186"/>
      <c r="P95" s="187">
        <f>P96+P120+P122+P130+P135+P152+P158+P176+P186</f>
        <v>1810.9453740000001</v>
      </c>
      <c r="Q95" s="186"/>
      <c r="R95" s="187">
        <f>R96+R120+R122+R130+R135+R152+R158+R176+R186</f>
        <v>23.199227999999998</v>
      </c>
      <c r="S95" s="186"/>
      <c r="T95" s="188">
        <f>T96+T120+T122+T130+T135+T152+T158+T176+T186</f>
        <v>14.965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89" t="s">
        <v>81</v>
      </c>
      <c r="AT95" s="190" t="s">
        <v>72</v>
      </c>
      <c r="AU95" s="190" t="s">
        <v>73</v>
      </c>
      <c r="AY95" s="189" t="s">
        <v>121</v>
      </c>
      <c r="BK95" s="191">
        <f>BK96+BK120+BK122+BK130+BK135+BK152+BK158+BK176+BK186</f>
        <v>1735846.5500000001</v>
      </c>
    </row>
    <row r="96" s="12" customFormat="1" ht="22.8" customHeight="1">
      <c r="A96" s="12"/>
      <c r="B96" s="179"/>
      <c r="C96" s="180"/>
      <c r="D96" s="181" t="s">
        <v>72</v>
      </c>
      <c r="E96" s="192" t="s">
        <v>81</v>
      </c>
      <c r="F96" s="192" t="s">
        <v>122</v>
      </c>
      <c r="G96" s="180"/>
      <c r="H96" s="180"/>
      <c r="I96" s="180"/>
      <c r="J96" s="193">
        <f>BK96</f>
        <v>4808.3699999999999</v>
      </c>
      <c r="K96" s="180"/>
      <c r="L96" s="184"/>
      <c r="M96" s="185"/>
      <c r="N96" s="186"/>
      <c r="O96" s="186"/>
      <c r="P96" s="187">
        <f>SUM(P97:P119)</f>
        <v>9.5695899999999998</v>
      </c>
      <c r="Q96" s="186"/>
      <c r="R96" s="187">
        <f>SUM(R97:R119)</f>
        <v>1.0800000000000001</v>
      </c>
      <c r="S96" s="186"/>
      <c r="T96" s="188">
        <f>SUM(T97:T119)</f>
        <v>0.76500000000000001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89" t="s">
        <v>81</v>
      </c>
      <c r="AT96" s="190" t="s">
        <v>72</v>
      </c>
      <c r="AU96" s="190" t="s">
        <v>81</v>
      </c>
      <c r="AY96" s="189" t="s">
        <v>121</v>
      </c>
      <c r="BK96" s="191">
        <f>SUM(BK97:BK119)</f>
        <v>4808.3699999999999</v>
      </c>
    </row>
    <row r="97" s="2" customFormat="1" ht="76.35" customHeight="1">
      <c r="A97" s="34"/>
      <c r="B97" s="35"/>
      <c r="C97" s="194" t="s">
        <v>81</v>
      </c>
      <c r="D97" s="194" t="s">
        <v>123</v>
      </c>
      <c r="E97" s="195" t="s">
        <v>124</v>
      </c>
      <c r="F97" s="196" t="s">
        <v>125</v>
      </c>
      <c r="G97" s="197" t="s">
        <v>126</v>
      </c>
      <c r="H97" s="198">
        <v>3</v>
      </c>
      <c r="I97" s="199">
        <v>77.200000000000003</v>
      </c>
      <c r="J97" s="199">
        <f>ROUND(I97*H97,2)</f>
        <v>231.59999999999999</v>
      </c>
      <c r="K97" s="196" t="s">
        <v>127</v>
      </c>
      <c r="L97" s="40"/>
      <c r="M97" s="200" t="s">
        <v>30</v>
      </c>
      <c r="N97" s="201" t="s">
        <v>44</v>
      </c>
      <c r="O97" s="202">
        <v>0.20799999999999999</v>
      </c>
      <c r="P97" s="202">
        <f>O97*H97</f>
        <v>0.624</v>
      </c>
      <c r="Q97" s="202">
        <v>0</v>
      </c>
      <c r="R97" s="202">
        <f>Q97*H97</f>
        <v>0</v>
      </c>
      <c r="S97" s="202">
        <v>0.255</v>
      </c>
      <c r="T97" s="203">
        <f>S97*H97</f>
        <v>0.76500000000000001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4" t="s">
        <v>128</v>
      </c>
      <c r="AT97" s="204" t="s">
        <v>123</v>
      </c>
      <c r="AU97" s="204" t="s">
        <v>83</v>
      </c>
      <c r="AY97" s="18" t="s">
        <v>121</v>
      </c>
      <c r="BE97" s="205">
        <f>IF(N97="základní",J97,0)</f>
        <v>231.59999999999999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81</v>
      </c>
      <c r="BK97" s="205">
        <f>ROUND(I97*H97,2)</f>
        <v>231.59999999999999</v>
      </c>
      <c r="BL97" s="18" t="s">
        <v>128</v>
      </c>
      <c r="BM97" s="204" t="s">
        <v>129</v>
      </c>
    </row>
    <row r="98" s="2" customFormat="1">
      <c r="A98" s="34"/>
      <c r="B98" s="35"/>
      <c r="C98" s="36"/>
      <c r="D98" s="206" t="s">
        <v>130</v>
      </c>
      <c r="E98" s="36"/>
      <c r="F98" s="207" t="s">
        <v>131</v>
      </c>
      <c r="G98" s="36"/>
      <c r="H98" s="36"/>
      <c r="I98" s="36"/>
      <c r="J98" s="36"/>
      <c r="K98" s="36"/>
      <c r="L98" s="40"/>
      <c r="M98" s="208"/>
      <c r="N98" s="209"/>
      <c r="O98" s="79"/>
      <c r="P98" s="79"/>
      <c r="Q98" s="79"/>
      <c r="R98" s="79"/>
      <c r="S98" s="79"/>
      <c r="T98" s="80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8" t="s">
        <v>130</v>
      </c>
      <c r="AU98" s="18" t="s">
        <v>83</v>
      </c>
    </row>
    <row r="99" s="13" customFormat="1">
      <c r="A99" s="13"/>
      <c r="B99" s="210"/>
      <c r="C99" s="211"/>
      <c r="D99" s="212" t="s">
        <v>132</v>
      </c>
      <c r="E99" s="213" t="s">
        <v>30</v>
      </c>
      <c r="F99" s="214" t="s">
        <v>133</v>
      </c>
      <c r="G99" s="211"/>
      <c r="H99" s="215">
        <v>3</v>
      </c>
      <c r="I99" s="211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0" t="s">
        <v>132</v>
      </c>
      <c r="AU99" s="220" t="s">
        <v>83</v>
      </c>
      <c r="AV99" s="13" t="s">
        <v>83</v>
      </c>
      <c r="AW99" s="13" t="s">
        <v>35</v>
      </c>
      <c r="AX99" s="13" t="s">
        <v>81</v>
      </c>
      <c r="AY99" s="220" t="s">
        <v>121</v>
      </c>
    </row>
    <row r="100" s="2" customFormat="1" ht="44.25" customHeight="1">
      <c r="A100" s="34"/>
      <c r="B100" s="35"/>
      <c r="C100" s="194" t="s">
        <v>83</v>
      </c>
      <c r="D100" s="194" t="s">
        <v>123</v>
      </c>
      <c r="E100" s="195" t="s">
        <v>134</v>
      </c>
      <c r="F100" s="196" t="s">
        <v>135</v>
      </c>
      <c r="G100" s="197" t="s">
        <v>136</v>
      </c>
      <c r="H100" s="198">
        <v>1.0800000000000001</v>
      </c>
      <c r="I100" s="199">
        <v>911</v>
      </c>
      <c r="J100" s="199">
        <f>ROUND(I100*H100,2)</f>
        <v>983.88</v>
      </c>
      <c r="K100" s="196" t="s">
        <v>127</v>
      </c>
      <c r="L100" s="40"/>
      <c r="M100" s="200" t="s">
        <v>30</v>
      </c>
      <c r="N100" s="201" t="s">
        <v>44</v>
      </c>
      <c r="O100" s="202">
        <v>2.702</v>
      </c>
      <c r="P100" s="202">
        <f>O100*H100</f>
        <v>2.9181600000000003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4" t="s">
        <v>128</v>
      </c>
      <c r="AT100" s="204" t="s">
        <v>123</v>
      </c>
      <c r="AU100" s="204" t="s">
        <v>83</v>
      </c>
      <c r="AY100" s="18" t="s">
        <v>121</v>
      </c>
      <c r="BE100" s="205">
        <f>IF(N100="základní",J100,0)</f>
        <v>983.88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81</v>
      </c>
      <c r="BK100" s="205">
        <f>ROUND(I100*H100,2)</f>
        <v>983.88</v>
      </c>
      <c r="BL100" s="18" t="s">
        <v>128</v>
      </c>
      <c r="BM100" s="204" t="s">
        <v>137</v>
      </c>
    </row>
    <row r="101" s="2" customFormat="1">
      <c r="A101" s="34"/>
      <c r="B101" s="35"/>
      <c r="C101" s="36"/>
      <c r="D101" s="206" t="s">
        <v>130</v>
      </c>
      <c r="E101" s="36"/>
      <c r="F101" s="207" t="s">
        <v>138</v>
      </c>
      <c r="G101" s="36"/>
      <c r="H101" s="36"/>
      <c r="I101" s="36"/>
      <c r="J101" s="36"/>
      <c r="K101" s="36"/>
      <c r="L101" s="40"/>
      <c r="M101" s="208"/>
      <c r="N101" s="209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130</v>
      </c>
      <c r="AU101" s="18" t="s">
        <v>83</v>
      </c>
    </row>
    <row r="102" s="14" customFormat="1">
      <c r="A102" s="14"/>
      <c r="B102" s="221"/>
      <c r="C102" s="222"/>
      <c r="D102" s="212" t="s">
        <v>132</v>
      </c>
      <c r="E102" s="223" t="s">
        <v>30</v>
      </c>
      <c r="F102" s="224" t="s">
        <v>139</v>
      </c>
      <c r="G102" s="222"/>
      <c r="H102" s="223" t="s">
        <v>30</v>
      </c>
      <c r="I102" s="222"/>
      <c r="J102" s="222"/>
      <c r="K102" s="222"/>
      <c r="L102" s="225"/>
      <c r="M102" s="226"/>
      <c r="N102" s="227"/>
      <c r="O102" s="227"/>
      <c r="P102" s="227"/>
      <c r="Q102" s="227"/>
      <c r="R102" s="227"/>
      <c r="S102" s="227"/>
      <c r="T102" s="22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29" t="s">
        <v>132</v>
      </c>
      <c r="AU102" s="229" t="s">
        <v>83</v>
      </c>
      <c r="AV102" s="14" t="s">
        <v>81</v>
      </c>
      <c r="AW102" s="14" t="s">
        <v>35</v>
      </c>
      <c r="AX102" s="14" t="s">
        <v>73</v>
      </c>
      <c r="AY102" s="229" t="s">
        <v>121</v>
      </c>
    </row>
    <row r="103" s="13" customFormat="1">
      <c r="A103" s="13"/>
      <c r="B103" s="210"/>
      <c r="C103" s="211"/>
      <c r="D103" s="212" t="s">
        <v>132</v>
      </c>
      <c r="E103" s="213" t="s">
        <v>30</v>
      </c>
      <c r="F103" s="214" t="s">
        <v>140</v>
      </c>
      <c r="G103" s="211"/>
      <c r="H103" s="215">
        <v>1.0800000000000001</v>
      </c>
      <c r="I103" s="211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0" t="s">
        <v>132</v>
      </c>
      <c r="AU103" s="220" t="s">
        <v>83</v>
      </c>
      <c r="AV103" s="13" t="s">
        <v>83</v>
      </c>
      <c r="AW103" s="13" t="s">
        <v>35</v>
      </c>
      <c r="AX103" s="13" t="s">
        <v>81</v>
      </c>
      <c r="AY103" s="220" t="s">
        <v>121</v>
      </c>
    </row>
    <row r="104" s="2" customFormat="1" ht="37.8" customHeight="1">
      <c r="A104" s="34"/>
      <c r="B104" s="35"/>
      <c r="C104" s="194" t="s">
        <v>141</v>
      </c>
      <c r="D104" s="194" t="s">
        <v>123</v>
      </c>
      <c r="E104" s="195" t="s">
        <v>142</v>
      </c>
      <c r="F104" s="196" t="s">
        <v>143</v>
      </c>
      <c r="G104" s="197" t="s">
        <v>136</v>
      </c>
      <c r="H104" s="198">
        <v>0.27000000000000002</v>
      </c>
      <c r="I104" s="199">
        <v>1220</v>
      </c>
      <c r="J104" s="199">
        <f>ROUND(I104*H104,2)</f>
        <v>329.39999999999998</v>
      </c>
      <c r="K104" s="196" t="s">
        <v>127</v>
      </c>
      <c r="L104" s="40"/>
      <c r="M104" s="200" t="s">
        <v>30</v>
      </c>
      <c r="N104" s="201" t="s">
        <v>44</v>
      </c>
      <c r="O104" s="202">
        <v>3.6160000000000001</v>
      </c>
      <c r="P104" s="202">
        <f>O104*H104</f>
        <v>0.97632000000000008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4" t="s">
        <v>128</v>
      </c>
      <c r="AT104" s="204" t="s">
        <v>123</v>
      </c>
      <c r="AU104" s="204" t="s">
        <v>83</v>
      </c>
      <c r="AY104" s="18" t="s">
        <v>121</v>
      </c>
      <c r="BE104" s="205">
        <f>IF(N104="základní",J104,0)</f>
        <v>329.39999999999998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81</v>
      </c>
      <c r="BK104" s="205">
        <f>ROUND(I104*H104,2)</f>
        <v>329.39999999999998</v>
      </c>
      <c r="BL104" s="18" t="s">
        <v>128</v>
      </c>
      <c r="BM104" s="204" t="s">
        <v>144</v>
      </c>
    </row>
    <row r="105" s="2" customFormat="1">
      <c r="A105" s="34"/>
      <c r="B105" s="35"/>
      <c r="C105" s="36"/>
      <c r="D105" s="206" t="s">
        <v>130</v>
      </c>
      <c r="E105" s="36"/>
      <c r="F105" s="207" t="s">
        <v>145</v>
      </c>
      <c r="G105" s="36"/>
      <c r="H105" s="36"/>
      <c r="I105" s="36"/>
      <c r="J105" s="36"/>
      <c r="K105" s="36"/>
      <c r="L105" s="40"/>
      <c r="M105" s="208"/>
      <c r="N105" s="209"/>
      <c r="O105" s="79"/>
      <c r="P105" s="79"/>
      <c r="Q105" s="79"/>
      <c r="R105" s="79"/>
      <c r="S105" s="79"/>
      <c r="T105" s="80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130</v>
      </c>
      <c r="AU105" s="18" t="s">
        <v>83</v>
      </c>
    </row>
    <row r="106" s="13" customFormat="1">
      <c r="A106" s="13"/>
      <c r="B106" s="210"/>
      <c r="C106" s="211"/>
      <c r="D106" s="212" t="s">
        <v>132</v>
      </c>
      <c r="E106" s="213" t="s">
        <v>30</v>
      </c>
      <c r="F106" s="214" t="s">
        <v>146</v>
      </c>
      <c r="G106" s="211"/>
      <c r="H106" s="215">
        <v>0.27000000000000002</v>
      </c>
      <c r="I106" s="211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0" t="s">
        <v>132</v>
      </c>
      <c r="AU106" s="220" t="s">
        <v>83</v>
      </c>
      <c r="AV106" s="13" t="s">
        <v>83</v>
      </c>
      <c r="AW106" s="13" t="s">
        <v>35</v>
      </c>
      <c r="AX106" s="13" t="s">
        <v>81</v>
      </c>
      <c r="AY106" s="220" t="s">
        <v>121</v>
      </c>
    </row>
    <row r="107" s="2" customFormat="1" ht="62.7" customHeight="1">
      <c r="A107" s="34"/>
      <c r="B107" s="35"/>
      <c r="C107" s="194" t="s">
        <v>128</v>
      </c>
      <c r="D107" s="194" t="s">
        <v>123</v>
      </c>
      <c r="E107" s="195" t="s">
        <v>147</v>
      </c>
      <c r="F107" s="196" t="s">
        <v>148</v>
      </c>
      <c r="G107" s="197" t="s">
        <v>136</v>
      </c>
      <c r="H107" s="198">
        <v>1.3500000000000001</v>
      </c>
      <c r="I107" s="199">
        <v>189</v>
      </c>
      <c r="J107" s="199">
        <f>ROUND(I107*H107,2)</f>
        <v>255.15000000000001</v>
      </c>
      <c r="K107" s="196" t="s">
        <v>127</v>
      </c>
      <c r="L107" s="40"/>
      <c r="M107" s="200" t="s">
        <v>30</v>
      </c>
      <c r="N107" s="201" t="s">
        <v>44</v>
      </c>
      <c r="O107" s="202">
        <v>0.063</v>
      </c>
      <c r="P107" s="202">
        <f>O107*H107</f>
        <v>0.085050000000000001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4" t="s">
        <v>128</v>
      </c>
      <c r="AT107" s="204" t="s">
        <v>123</v>
      </c>
      <c r="AU107" s="204" t="s">
        <v>83</v>
      </c>
      <c r="AY107" s="18" t="s">
        <v>121</v>
      </c>
      <c r="BE107" s="205">
        <f>IF(N107="základní",J107,0)</f>
        <v>255.15000000000001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81</v>
      </c>
      <c r="BK107" s="205">
        <f>ROUND(I107*H107,2)</f>
        <v>255.15000000000001</v>
      </c>
      <c r="BL107" s="18" t="s">
        <v>128</v>
      </c>
      <c r="BM107" s="204" t="s">
        <v>149</v>
      </c>
    </row>
    <row r="108" s="2" customFormat="1">
      <c r="A108" s="34"/>
      <c r="B108" s="35"/>
      <c r="C108" s="36"/>
      <c r="D108" s="206" t="s">
        <v>130</v>
      </c>
      <c r="E108" s="36"/>
      <c r="F108" s="207" t="s">
        <v>150</v>
      </c>
      <c r="G108" s="36"/>
      <c r="H108" s="36"/>
      <c r="I108" s="36"/>
      <c r="J108" s="36"/>
      <c r="K108" s="36"/>
      <c r="L108" s="40"/>
      <c r="M108" s="208"/>
      <c r="N108" s="209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8" t="s">
        <v>130</v>
      </c>
      <c r="AU108" s="18" t="s">
        <v>83</v>
      </c>
    </row>
    <row r="109" s="13" customFormat="1">
      <c r="A109" s="13"/>
      <c r="B109" s="210"/>
      <c r="C109" s="211"/>
      <c r="D109" s="212" t="s">
        <v>132</v>
      </c>
      <c r="E109" s="213" t="s">
        <v>30</v>
      </c>
      <c r="F109" s="214" t="s">
        <v>151</v>
      </c>
      <c r="G109" s="211"/>
      <c r="H109" s="215">
        <v>1.3500000000000001</v>
      </c>
      <c r="I109" s="211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0" t="s">
        <v>132</v>
      </c>
      <c r="AU109" s="220" t="s">
        <v>83</v>
      </c>
      <c r="AV109" s="13" t="s">
        <v>83</v>
      </c>
      <c r="AW109" s="13" t="s">
        <v>35</v>
      </c>
      <c r="AX109" s="13" t="s">
        <v>81</v>
      </c>
      <c r="AY109" s="220" t="s">
        <v>121</v>
      </c>
    </row>
    <row r="110" s="2" customFormat="1" ht="44.25" customHeight="1">
      <c r="A110" s="34"/>
      <c r="B110" s="35"/>
      <c r="C110" s="194" t="s">
        <v>152</v>
      </c>
      <c r="D110" s="194" t="s">
        <v>123</v>
      </c>
      <c r="E110" s="195" t="s">
        <v>153</v>
      </c>
      <c r="F110" s="196" t="s">
        <v>154</v>
      </c>
      <c r="G110" s="197" t="s">
        <v>155</v>
      </c>
      <c r="H110" s="198">
        <v>2.7000000000000002</v>
      </c>
      <c r="I110" s="199">
        <v>314</v>
      </c>
      <c r="J110" s="199">
        <f>ROUND(I110*H110,2)</f>
        <v>847.79999999999995</v>
      </c>
      <c r="K110" s="196" t="s">
        <v>127</v>
      </c>
      <c r="L110" s="40"/>
      <c r="M110" s="200" t="s">
        <v>30</v>
      </c>
      <c r="N110" s="201" t="s">
        <v>44</v>
      </c>
      <c r="O110" s="202">
        <v>0</v>
      </c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4" t="s">
        <v>128</v>
      </c>
      <c r="AT110" s="204" t="s">
        <v>123</v>
      </c>
      <c r="AU110" s="204" t="s">
        <v>83</v>
      </c>
      <c r="AY110" s="18" t="s">
        <v>121</v>
      </c>
      <c r="BE110" s="205">
        <f>IF(N110="základní",J110,0)</f>
        <v>847.79999999999995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81</v>
      </c>
      <c r="BK110" s="205">
        <f>ROUND(I110*H110,2)</f>
        <v>847.79999999999995</v>
      </c>
      <c r="BL110" s="18" t="s">
        <v>128</v>
      </c>
      <c r="BM110" s="204" t="s">
        <v>156</v>
      </c>
    </row>
    <row r="111" s="2" customFormat="1">
      <c r="A111" s="34"/>
      <c r="B111" s="35"/>
      <c r="C111" s="36"/>
      <c r="D111" s="206" t="s">
        <v>130</v>
      </c>
      <c r="E111" s="36"/>
      <c r="F111" s="207" t="s">
        <v>157</v>
      </c>
      <c r="G111" s="36"/>
      <c r="H111" s="36"/>
      <c r="I111" s="36"/>
      <c r="J111" s="36"/>
      <c r="K111" s="36"/>
      <c r="L111" s="40"/>
      <c r="M111" s="208"/>
      <c r="N111" s="209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130</v>
      </c>
      <c r="AU111" s="18" t="s">
        <v>83</v>
      </c>
    </row>
    <row r="112" s="13" customFormat="1">
      <c r="A112" s="13"/>
      <c r="B112" s="210"/>
      <c r="C112" s="211"/>
      <c r="D112" s="212" t="s">
        <v>132</v>
      </c>
      <c r="E112" s="211"/>
      <c r="F112" s="214" t="s">
        <v>158</v>
      </c>
      <c r="G112" s="211"/>
      <c r="H112" s="215">
        <v>2.7000000000000002</v>
      </c>
      <c r="I112" s="211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0" t="s">
        <v>132</v>
      </c>
      <c r="AU112" s="220" t="s">
        <v>83</v>
      </c>
      <c r="AV112" s="13" t="s">
        <v>83</v>
      </c>
      <c r="AW112" s="13" t="s">
        <v>4</v>
      </c>
      <c r="AX112" s="13" t="s">
        <v>81</v>
      </c>
      <c r="AY112" s="220" t="s">
        <v>121</v>
      </c>
    </row>
    <row r="113" s="2" customFormat="1" ht="66.75" customHeight="1">
      <c r="A113" s="34"/>
      <c r="B113" s="35"/>
      <c r="C113" s="194" t="s">
        <v>159</v>
      </c>
      <c r="D113" s="194" t="s">
        <v>123</v>
      </c>
      <c r="E113" s="195" t="s">
        <v>160</v>
      </c>
      <c r="F113" s="196" t="s">
        <v>161</v>
      </c>
      <c r="G113" s="197" t="s">
        <v>136</v>
      </c>
      <c r="H113" s="198">
        <v>0.54000000000000004</v>
      </c>
      <c r="I113" s="199">
        <v>603</v>
      </c>
      <c r="J113" s="199">
        <f>ROUND(I113*H113,2)</f>
        <v>325.62</v>
      </c>
      <c r="K113" s="196" t="s">
        <v>127</v>
      </c>
      <c r="L113" s="40"/>
      <c r="M113" s="200" t="s">
        <v>30</v>
      </c>
      <c r="N113" s="201" t="s">
        <v>44</v>
      </c>
      <c r="O113" s="202">
        <v>1.7889999999999999</v>
      </c>
      <c r="P113" s="202">
        <f>O113*H113</f>
        <v>0.96606000000000003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4" t="s">
        <v>128</v>
      </c>
      <c r="AT113" s="204" t="s">
        <v>123</v>
      </c>
      <c r="AU113" s="204" t="s">
        <v>83</v>
      </c>
      <c r="AY113" s="18" t="s">
        <v>121</v>
      </c>
      <c r="BE113" s="205">
        <f>IF(N113="základní",J113,0)</f>
        <v>325.62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81</v>
      </c>
      <c r="BK113" s="205">
        <f>ROUND(I113*H113,2)</f>
        <v>325.62</v>
      </c>
      <c r="BL113" s="18" t="s">
        <v>128</v>
      </c>
      <c r="BM113" s="204" t="s">
        <v>162</v>
      </c>
    </row>
    <row r="114" s="2" customFormat="1">
      <c r="A114" s="34"/>
      <c r="B114" s="35"/>
      <c r="C114" s="36"/>
      <c r="D114" s="206" t="s">
        <v>130</v>
      </c>
      <c r="E114" s="36"/>
      <c r="F114" s="207" t="s">
        <v>163</v>
      </c>
      <c r="G114" s="36"/>
      <c r="H114" s="36"/>
      <c r="I114" s="36"/>
      <c r="J114" s="36"/>
      <c r="K114" s="36"/>
      <c r="L114" s="40"/>
      <c r="M114" s="208"/>
      <c r="N114" s="209"/>
      <c r="O114" s="79"/>
      <c r="P114" s="79"/>
      <c r="Q114" s="79"/>
      <c r="R114" s="79"/>
      <c r="S114" s="79"/>
      <c r="T114" s="8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8" t="s">
        <v>130</v>
      </c>
      <c r="AU114" s="18" t="s">
        <v>83</v>
      </c>
    </row>
    <row r="115" s="13" customFormat="1">
      <c r="A115" s="13"/>
      <c r="B115" s="210"/>
      <c r="C115" s="211"/>
      <c r="D115" s="212" t="s">
        <v>132</v>
      </c>
      <c r="E115" s="213" t="s">
        <v>30</v>
      </c>
      <c r="F115" s="214" t="s">
        <v>164</v>
      </c>
      <c r="G115" s="211"/>
      <c r="H115" s="215">
        <v>0.54000000000000004</v>
      </c>
      <c r="I115" s="211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0" t="s">
        <v>132</v>
      </c>
      <c r="AU115" s="220" t="s">
        <v>83</v>
      </c>
      <c r="AV115" s="13" t="s">
        <v>83</v>
      </c>
      <c r="AW115" s="13" t="s">
        <v>35</v>
      </c>
      <c r="AX115" s="13" t="s">
        <v>81</v>
      </c>
      <c r="AY115" s="220" t="s">
        <v>121</v>
      </c>
    </row>
    <row r="116" s="2" customFormat="1" ht="16.5" customHeight="1">
      <c r="A116" s="34"/>
      <c r="B116" s="35"/>
      <c r="C116" s="230" t="s">
        <v>165</v>
      </c>
      <c r="D116" s="230" t="s">
        <v>166</v>
      </c>
      <c r="E116" s="231" t="s">
        <v>167</v>
      </c>
      <c r="F116" s="232" t="s">
        <v>168</v>
      </c>
      <c r="G116" s="233" t="s">
        <v>155</v>
      </c>
      <c r="H116" s="234">
        <v>1.0800000000000001</v>
      </c>
      <c r="I116" s="235">
        <v>449</v>
      </c>
      <c r="J116" s="235">
        <f>ROUND(I116*H116,2)</f>
        <v>484.92000000000002</v>
      </c>
      <c r="K116" s="232" t="s">
        <v>127</v>
      </c>
      <c r="L116" s="236"/>
      <c r="M116" s="237" t="s">
        <v>30</v>
      </c>
      <c r="N116" s="238" t="s">
        <v>44</v>
      </c>
      <c r="O116" s="202">
        <v>0</v>
      </c>
      <c r="P116" s="202">
        <f>O116*H116</f>
        <v>0</v>
      </c>
      <c r="Q116" s="202">
        <v>1</v>
      </c>
      <c r="R116" s="202">
        <f>Q116*H116</f>
        <v>1.0800000000000001</v>
      </c>
      <c r="S116" s="202">
        <v>0</v>
      </c>
      <c r="T116" s="20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4" t="s">
        <v>169</v>
      </c>
      <c r="AT116" s="204" t="s">
        <v>166</v>
      </c>
      <c r="AU116" s="204" t="s">
        <v>83</v>
      </c>
      <c r="AY116" s="18" t="s">
        <v>121</v>
      </c>
      <c r="BE116" s="205">
        <f>IF(N116="základní",J116,0)</f>
        <v>484.92000000000002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8" t="s">
        <v>81</v>
      </c>
      <c r="BK116" s="205">
        <f>ROUND(I116*H116,2)</f>
        <v>484.92000000000002</v>
      </c>
      <c r="BL116" s="18" t="s">
        <v>128</v>
      </c>
      <c r="BM116" s="204" t="s">
        <v>170</v>
      </c>
    </row>
    <row r="117" s="13" customFormat="1">
      <c r="A117" s="13"/>
      <c r="B117" s="210"/>
      <c r="C117" s="211"/>
      <c r="D117" s="212" t="s">
        <v>132</v>
      </c>
      <c r="E117" s="211"/>
      <c r="F117" s="214" t="s">
        <v>171</v>
      </c>
      <c r="G117" s="211"/>
      <c r="H117" s="215">
        <v>1.0800000000000001</v>
      </c>
      <c r="I117" s="211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0" t="s">
        <v>132</v>
      </c>
      <c r="AU117" s="220" t="s">
        <v>83</v>
      </c>
      <c r="AV117" s="13" t="s">
        <v>83</v>
      </c>
      <c r="AW117" s="13" t="s">
        <v>4</v>
      </c>
      <c r="AX117" s="13" t="s">
        <v>81</v>
      </c>
      <c r="AY117" s="220" t="s">
        <v>121</v>
      </c>
    </row>
    <row r="118" s="2" customFormat="1" ht="33" customHeight="1">
      <c r="A118" s="34"/>
      <c r="B118" s="35"/>
      <c r="C118" s="194" t="s">
        <v>169</v>
      </c>
      <c r="D118" s="194" t="s">
        <v>123</v>
      </c>
      <c r="E118" s="195" t="s">
        <v>172</v>
      </c>
      <c r="F118" s="196" t="s">
        <v>173</v>
      </c>
      <c r="G118" s="197" t="s">
        <v>126</v>
      </c>
      <c r="H118" s="198">
        <v>50</v>
      </c>
      <c r="I118" s="199">
        <v>27</v>
      </c>
      <c r="J118" s="199">
        <f>ROUND(I118*H118,2)</f>
        <v>1350</v>
      </c>
      <c r="K118" s="196" t="s">
        <v>127</v>
      </c>
      <c r="L118" s="40"/>
      <c r="M118" s="200" t="s">
        <v>30</v>
      </c>
      <c r="N118" s="201" t="s">
        <v>44</v>
      </c>
      <c r="O118" s="202">
        <v>0.080000000000000002</v>
      </c>
      <c r="P118" s="202">
        <f>O118*H118</f>
        <v>4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4" t="s">
        <v>128</v>
      </c>
      <c r="AT118" s="204" t="s">
        <v>123</v>
      </c>
      <c r="AU118" s="204" t="s">
        <v>83</v>
      </c>
      <c r="AY118" s="18" t="s">
        <v>121</v>
      </c>
      <c r="BE118" s="205">
        <f>IF(N118="základní",J118,0)</f>
        <v>1350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81</v>
      </c>
      <c r="BK118" s="205">
        <f>ROUND(I118*H118,2)</f>
        <v>1350</v>
      </c>
      <c r="BL118" s="18" t="s">
        <v>128</v>
      </c>
      <c r="BM118" s="204" t="s">
        <v>174</v>
      </c>
    </row>
    <row r="119" s="2" customFormat="1">
      <c r="A119" s="34"/>
      <c r="B119" s="35"/>
      <c r="C119" s="36"/>
      <c r="D119" s="206" t="s">
        <v>130</v>
      </c>
      <c r="E119" s="36"/>
      <c r="F119" s="207" t="s">
        <v>175</v>
      </c>
      <c r="G119" s="36"/>
      <c r="H119" s="36"/>
      <c r="I119" s="36"/>
      <c r="J119" s="36"/>
      <c r="K119" s="36"/>
      <c r="L119" s="40"/>
      <c r="M119" s="208"/>
      <c r="N119" s="209"/>
      <c r="O119" s="79"/>
      <c r="P119" s="79"/>
      <c r="Q119" s="79"/>
      <c r="R119" s="79"/>
      <c r="S119" s="79"/>
      <c r="T119" s="80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130</v>
      </c>
      <c r="AU119" s="18" t="s">
        <v>83</v>
      </c>
    </row>
    <row r="120" s="12" customFormat="1" ht="22.8" customHeight="1">
      <c r="A120" s="12"/>
      <c r="B120" s="179"/>
      <c r="C120" s="180"/>
      <c r="D120" s="181" t="s">
        <v>72</v>
      </c>
      <c r="E120" s="192" t="s">
        <v>141</v>
      </c>
      <c r="F120" s="192" t="s">
        <v>176</v>
      </c>
      <c r="G120" s="180"/>
      <c r="H120" s="180"/>
      <c r="I120" s="180"/>
      <c r="J120" s="193">
        <f>BK120</f>
        <v>107930.95</v>
      </c>
      <c r="K120" s="180"/>
      <c r="L120" s="184"/>
      <c r="M120" s="185"/>
      <c r="N120" s="186"/>
      <c r="O120" s="186"/>
      <c r="P120" s="187">
        <f>P121</f>
        <v>28.75</v>
      </c>
      <c r="Q120" s="186"/>
      <c r="R120" s="187">
        <f>R121</f>
        <v>2.1735000000000002</v>
      </c>
      <c r="S120" s="186"/>
      <c r="T120" s="18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89" t="s">
        <v>81</v>
      </c>
      <c r="AT120" s="190" t="s">
        <v>72</v>
      </c>
      <c r="AU120" s="190" t="s">
        <v>81</v>
      </c>
      <c r="AY120" s="189" t="s">
        <v>121</v>
      </c>
      <c r="BK120" s="191">
        <f>BK121</f>
        <v>107930.95</v>
      </c>
    </row>
    <row r="121" s="2" customFormat="1" ht="24.15" customHeight="1">
      <c r="A121" s="34"/>
      <c r="B121" s="35"/>
      <c r="C121" s="194" t="s">
        <v>177</v>
      </c>
      <c r="D121" s="194" t="s">
        <v>123</v>
      </c>
      <c r="E121" s="195" t="s">
        <v>178</v>
      </c>
      <c r="F121" s="196" t="s">
        <v>179</v>
      </c>
      <c r="G121" s="197" t="s">
        <v>126</v>
      </c>
      <c r="H121" s="198">
        <v>115</v>
      </c>
      <c r="I121" s="199">
        <v>938.52999999999997</v>
      </c>
      <c r="J121" s="199">
        <f>ROUND(I121*H121,2)</f>
        <v>107930.95</v>
      </c>
      <c r="K121" s="196" t="s">
        <v>30</v>
      </c>
      <c r="L121" s="40"/>
      <c r="M121" s="200" t="s">
        <v>30</v>
      </c>
      <c r="N121" s="201" t="s">
        <v>44</v>
      </c>
      <c r="O121" s="202">
        <v>0.25</v>
      </c>
      <c r="P121" s="202">
        <f>O121*H121</f>
        <v>28.75</v>
      </c>
      <c r="Q121" s="202">
        <v>0.0189</v>
      </c>
      <c r="R121" s="202">
        <f>Q121*H121</f>
        <v>2.1735000000000002</v>
      </c>
      <c r="S121" s="202">
        <v>0</v>
      </c>
      <c r="T121" s="20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4" t="s">
        <v>128</v>
      </c>
      <c r="AT121" s="204" t="s">
        <v>123</v>
      </c>
      <c r="AU121" s="204" t="s">
        <v>83</v>
      </c>
      <c r="AY121" s="18" t="s">
        <v>121</v>
      </c>
      <c r="BE121" s="205">
        <f>IF(N121="základní",J121,0)</f>
        <v>107930.95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8" t="s">
        <v>81</v>
      </c>
      <c r="BK121" s="205">
        <f>ROUND(I121*H121,2)</f>
        <v>107930.95</v>
      </c>
      <c r="BL121" s="18" t="s">
        <v>128</v>
      </c>
      <c r="BM121" s="204" t="s">
        <v>180</v>
      </c>
    </row>
    <row r="122" s="12" customFormat="1" ht="22.8" customHeight="1">
      <c r="A122" s="12"/>
      <c r="B122" s="179"/>
      <c r="C122" s="180"/>
      <c r="D122" s="181" t="s">
        <v>72</v>
      </c>
      <c r="E122" s="192" t="s">
        <v>128</v>
      </c>
      <c r="F122" s="192" t="s">
        <v>181</v>
      </c>
      <c r="G122" s="180"/>
      <c r="H122" s="180"/>
      <c r="I122" s="180"/>
      <c r="J122" s="193">
        <f>BK122</f>
        <v>4294.3000000000002</v>
      </c>
      <c r="K122" s="180"/>
      <c r="L122" s="184"/>
      <c r="M122" s="185"/>
      <c r="N122" s="186"/>
      <c r="O122" s="186"/>
      <c r="P122" s="187">
        <f>SUM(P123:P129)</f>
        <v>2.83135</v>
      </c>
      <c r="Q122" s="186"/>
      <c r="R122" s="187">
        <f>SUM(R123:R129)</f>
        <v>0</v>
      </c>
      <c r="S122" s="186"/>
      <c r="T122" s="188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89" t="s">
        <v>81</v>
      </c>
      <c r="AT122" s="190" t="s">
        <v>72</v>
      </c>
      <c r="AU122" s="190" t="s">
        <v>81</v>
      </c>
      <c r="AY122" s="189" t="s">
        <v>121</v>
      </c>
      <c r="BK122" s="191">
        <f>SUM(BK123:BK129)</f>
        <v>4294.3000000000002</v>
      </c>
    </row>
    <row r="123" s="2" customFormat="1" ht="37.8" customHeight="1">
      <c r="A123" s="34"/>
      <c r="B123" s="35"/>
      <c r="C123" s="194" t="s">
        <v>182</v>
      </c>
      <c r="D123" s="194" t="s">
        <v>123</v>
      </c>
      <c r="E123" s="195" t="s">
        <v>183</v>
      </c>
      <c r="F123" s="196" t="s">
        <v>184</v>
      </c>
      <c r="G123" s="197" t="s">
        <v>126</v>
      </c>
      <c r="H123" s="198">
        <v>0.25</v>
      </c>
      <c r="I123" s="199">
        <v>310</v>
      </c>
      <c r="J123" s="199">
        <f>ROUND(I123*H123,2)</f>
        <v>77.5</v>
      </c>
      <c r="K123" s="196" t="s">
        <v>127</v>
      </c>
      <c r="L123" s="40"/>
      <c r="M123" s="200" t="s">
        <v>30</v>
      </c>
      <c r="N123" s="201" t="s">
        <v>44</v>
      </c>
      <c r="O123" s="202">
        <v>0.105</v>
      </c>
      <c r="P123" s="202">
        <f>O123*H123</f>
        <v>0.026249999999999999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4" t="s">
        <v>128</v>
      </c>
      <c r="AT123" s="204" t="s">
        <v>123</v>
      </c>
      <c r="AU123" s="204" t="s">
        <v>83</v>
      </c>
      <c r="AY123" s="18" t="s">
        <v>121</v>
      </c>
      <c r="BE123" s="205">
        <f>IF(N123="základní",J123,0)</f>
        <v>77.5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81</v>
      </c>
      <c r="BK123" s="205">
        <f>ROUND(I123*H123,2)</f>
        <v>77.5</v>
      </c>
      <c r="BL123" s="18" t="s">
        <v>128</v>
      </c>
      <c r="BM123" s="204" t="s">
        <v>185</v>
      </c>
    </row>
    <row r="124" s="2" customFormat="1">
      <c r="A124" s="34"/>
      <c r="B124" s="35"/>
      <c r="C124" s="36"/>
      <c r="D124" s="206" t="s">
        <v>130</v>
      </c>
      <c r="E124" s="36"/>
      <c r="F124" s="207" t="s">
        <v>186</v>
      </c>
      <c r="G124" s="36"/>
      <c r="H124" s="36"/>
      <c r="I124" s="36"/>
      <c r="J124" s="36"/>
      <c r="K124" s="36"/>
      <c r="L124" s="40"/>
      <c r="M124" s="208"/>
      <c r="N124" s="209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8" t="s">
        <v>130</v>
      </c>
      <c r="AU124" s="18" t="s">
        <v>83</v>
      </c>
    </row>
    <row r="125" s="2" customFormat="1" ht="33" customHeight="1">
      <c r="A125" s="34"/>
      <c r="B125" s="35"/>
      <c r="C125" s="194" t="s">
        <v>187</v>
      </c>
      <c r="D125" s="194" t="s">
        <v>123</v>
      </c>
      <c r="E125" s="195" t="s">
        <v>188</v>
      </c>
      <c r="F125" s="196" t="s">
        <v>189</v>
      </c>
      <c r="G125" s="197" t="s">
        <v>136</v>
      </c>
      <c r="H125" s="198">
        <v>0.17999999999999999</v>
      </c>
      <c r="I125" s="199">
        <v>1760</v>
      </c>
      <c r="J125" s="199">
        <f>ROUND(I125*H125,2)</f>
        <v>316.80000000000001</v>
      </c>
      <c r="K125" s="196" t="s">
        <v>127</v>
      </c>
      <c r="L125" s="40"/>
      <c r="M125" s="200" t="s">
        <v>30</v>
      </c>
      <c r="N125" s="201" t="s">
        <v>44</v>
      </c>
      <c r="O125" s="202">
        <v>1.6950000000000001</v>
      </c>
      <c r="P125" s="202">
        <f>O125*H125</f>
        <v>0.30509999999999998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128</v>
      </c>
      <c r="AT125" s="204" t="s">
        <v>123</v>
      </c>
      <c r="AU125" s="204" t="s">
        <v>83</v>
      </c>
      <c r="AY125" s="18" t="s">
        <v>121</v>
      </c>
      <c r="BE125" s="205">
        <f>IF(N125="základní",J125,0)</f>
        <v>316.80000000000001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81</v>
      </c>
      <c r="BK125" s="205">
        <f>ROUND(I125*H125,2)</f>
        <v>316.80000000000001</v>
      </c>
      <c r="BL125" s="18" t="s">
        <v>128</v>
      </c>
      <c r="BM125" s="204" t="s">
        <v>190</v>
      </c>
    </row>
    <row r="126" s="2" customFormat="1">
      <c r="A126" s="34"/>
      <c r="B126" s="35"/>
      <c r="C126" s="36"/>
      <c r="D126" s="206" t="s">
        <v>130</v>
      </c>
      <c r="E126" s="36"/>
      <c r="F126" s="207" t="s">
        <v>191</v>
      </c>
      <c r="G126" s="36"/>
      <c r="H126" s="36"/>
      <c r="I126" s="36"/>
      <c r="J126" s="36"/>
      <c r="K126" s="36"/>
      <c r="L126" s="40"/>
      <c r="M126" s="208"/>
      <c r="N126" s="209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130</v>
      </c>
      <c r="AU126" s="18" t="s">
        <v>83</v>
      </c>
    </row>
    <row r="127" s="13" customFormat="1">
      <c r="A127" s="13"/>
      <c r="B127" s="210"/>
      <c r="C127" s="211"/>
      <c r="D127" s="212" t="s">
        <v>132</v>
      </c>
      <c r="E127" s="213" t="s">
        <v>30</v>
      </c>
      <c r="F127" s="214" t="s">
        <v>192</v>
      </c>
      <c r="G127" s="211"/>
      <c r="H127" s="215">
        <v>0.17999999999999999</v>
      </c>
      <c r="I127" s="211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0" t="s">
        <v>132</v>
      </c>
      <c r="AU127" s="220" t="s">
        <v>83</v>
      </c>
      <c r="AV127" s="13" t="s">
        <v>83</v>
      </c>
      <c r="AW127" s="13" t="s">
        <v>35</v>
      </c>
      <c r="AX127" s="13" t="s">
        <v>81</v>
      </c>
      <c r="AY127" s="220" t="s">
        <v>121</v>
      </c>
    </row>
    <row r="128" s="2" customFormat="1" ht="37.8" customHeight="1">
      <c r="A128" s="34"/>
      <c r="B128" s="35"/>
      <c r="C128" s="194" t="s">
        <v>8</v>
      </c>
      <c r="D128" s="194" t="s">
        <v>123</v>
      </c>
      <c r="E128" s="195" t="s">
        <v>193</v>
      </c>
      <c r="F128" s="196" t="s">
        <v>194</v>
      </c>
      <c r="G128" s="197" t="s">
        <v>126</v>
      </c>
      <c r="H128" s="198">
        <v>50</v>
      </c>
      <c r="I128" s="199">
        <v>78</v>
      </c>
      <c r="J128" s="199">
        <f>ROUND(I128*H128,2)</f>
        <v>3900</v>
      </c>
      <c r="K128" s="196" t="s">
        <v>127</v>
      </c>
      <c r="L128" s="40"/>
      <c r="M128" s="200" t="s">
        <v>30</v>
      </c>
      <c r="N128" s="201" t="s">
        <v>44</v>
      </c>
      <c r="O128" s="202">
        <v>0.050000000000000003</v>
      </c>
      <c r="P128" s="202">
        <f>O128*H128</f>
        <v>2.5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128</v>
      </c>
      <c r="AT128" s="204" t="s">
        <v>123</v>
      </c>
      <c r="AU128" s="204" t="s">
        <v>83</v>
      </c>
      <c r="AY128" s="18" t="s">
        <v>121</v>
      </c>
      <c r="BE128" s="205">
        <f>IF(N128="základní",J128,0)</f>
        <v>3900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81</v>
      </c>
      <c r="BK128" s="205">
        <f>ROUND(I128*H128,2)</f>
        <v>3900</v>
      </c>
      <c r="BL128" s="18" t="s">
        <v>128</v>
      </c>
      <c r="BM128" s="204" t="s">
        <v>195</v>
      </c>
    </row>
    <row r="129" s="2" customFormat="1">
      <c r="A129" s="34"/>
      <c r="B129" s="35"/>
      <c r="C129" s="36"/>
      <c r="D129" s="206" t="s">
        <v>130</v>
      </c>
      <c r="E129" s="36"/>
      <c r="F129" s="207" t="s">
        <v>196</v>
      </c>
      <c r="G129" s="36"/>
      <c r="H129" s="36"/>
      <c r="I129" s="36"/>
      <c r="J129" s="36"/>
      <c r="K129" s="36"/>
      <c r="L129" s="40"/>
      <c r="M129" s="208"/>
      <c r="N129" s="209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8" t="s">
        <v>130</v>
      </c>
      <c r="AU129" s="18" t="s">
        <v>83</v>
      </c>
    </row>
    <row r="130" s="12" customFormat="1" ht="22.8" customHeight="1">
      <c r="A130" s="12"/>
      <c r="B130" s="179"/>
      <c r="C130" s="180"/>
      <c r="D130" s="181" t="s">
        <v>72</v>
      </c>
      <c r="E130" s="192" t="s">
        <v>152</v>
      </c>
      <c r="F130" s="192" t="s">
        <v>197</v>
      </c>
      <c r="G130" s="180"/>
      <c r="H130" s="180"/>
      <c r="I130" s="180"/>
      <c r="J130" s="193">
        <f>BK130</f>
        <v>197.06</v>
      </c>
      <c r="K130" s="180"/>
      <c r="L130" s="184"/>
      <c r="M130" s="185"/>
      <c r="N130" s="186"/>
      <c r="O130" s="186"/>
      <c r="P130" s="187">
        <f>SUM(P131:P134)</f>
        <v>0.19425000000000001</v>
      </c>
      <c r="Q130" s="186"/>
      <c r="R130" s="187">
        <f>SUM(R131:R134)</f>
        <v>0.059048000000000003</v>
      </c>
      <c r="S130" s="186"/>
      <c r="T130" s="188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89" t="s">
        <v>81</v>
      </c>
      <c r="AT130" s="190" t="s">
        <v>72</v>
      </c>
      <c r="AU130" s="190" t="s">
        <v>81</v>
      </c>
      <c r="AY130" s="189" t="s">
        <v>121</v>
      </c>
      <c r="BK130" s="191">
        <f>SUM(BK131:BK134)</f>
        <v>197.06</v>
      </c>
    </row>
    <row r="131" s="2" customFormat="1" ht="66.75" customHeight="1">
      <c r="A131" s="34"/>
      <c r="B131" s="35"/>
      <c r="C131" s="194" t="s">
        <v>198</v>
      </c>
      <c r="D131" s="194" t="s">
        <v>123</v>
      </c>
      <c r="E131" s="195" t="s">
        <v>199</v>
      </c>
      <c r="F131" s="196" t="s">
        <v>200</v>
      </c>
      <c r="G131" s="197" t="s">
        <v>126</v>
      </c>
      <c r="H131" s="198">
        <v>0.25</v>
      </c>
      <c r="I131" s="199">
        <v>393</v>
      </c>
      <c r="J131" s="199">
        <f>ROUND(I131*H131,2)</f>
        <v>98.25</v>
      </c>
      <c r="K131" s="196" t="s">
        <v>127</v>
      </c>
      <c r="L131" s="40"/>
      <c r="M131" s="200" t="s">
        <v>30</v>
      </c>
      <c r="N131" s="201" t="s">
        <v>44</v>
      </c>
      <c r="O131" s="202">
        <v>0.77700000000000002</v>
      </c>
      <c r="P131" s="202">
        <f>O131*H131</f>
        <v>0.19425000000000001</v>
      </c>
      <c r="Q131" s="202">
        <v>0.10100000000000001</v>
      </c>
      <c r="R131" s="202">
        <f>Q131*H131</f>
        <v>0.025250000000000002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128</v>
      </c>
      <c r="AT131" s="204" t="s">
        <v>123</v>
      </c>
      <c r="AU131" s="204" t="s">
        <v>83</v>
      </c>
      <c r="AY131" s="18" t="s">
        <v>121</v>
      </c>
      <c r="BE131" s="205">
        <f>IF(N131="základní",J131,0)</f>
        <v>98.25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81</v>
      </c>
      <c r="BK131" s="205">
        <f>ROUND(I131*H131,2)</f>
        <v>98.25</v>
      </c>
      <c r="BL131" s="18" t="s">
        <v>128</v>
      </c>
      <c r="BM131" s="204" t="s">
        <v>201</v>
      </c>
    </row>
    <row r="132" s="2" customFormat="1">
      <c r="A132" s="34"/>
      <c r="B132" s="35"/>
      <c r="C132" s="36"/>
      <c r="D132" s="206" t="s">
        <v>130</v>
      </c>
      <c r="E132" s="36"/>
      <c r="F132" s="207" t="s">
        <v>202</v>
      </c>
      <c r="G132" s="36"/>
      <c r="H132" s="36"/>
      <c r="I132" s="36"/>
      <c r="J132" s="36"/>
      <c r="K132" s="36"/>
      <c r="L132" s="40"/>
      <c r="M132" s="208"/>
      <c r="N132" s="209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8" t="s">
        <v>130</v>
      </c>
      <c r="AU132" s="18" t="s">
        <v>83</v>
      </c>
    </row>
    <row r="133" s="2" customFormat="1" ht="24.15" customHeight="1">
      <c r="A133" s="34"/>
      <c r="B133" s="35"/>
      <c r="C133" s="230" t="s">
        <v>203</v>
      </c>
      <c r="D133" s="230" t="s">
        <v>166</v>
      </c>
      <c r="E133" s="231" t="s">
        <v>204</v>
      </c>
      <c r="F133" s="232" t="s">
        <v>205</v>
      </c>
      <c r="G133" s="233" t="s">
        <v>126</v>
      </c>
      <c r="H133" s="234">
        <v>0.25800000000000001</v>
      </c>
      <c r="I133" s="235">
        <v>383</v>
      </c>
      <c r="J133" s="235">
        <f>ROUND(I133*H133,2)</f>
        <v>98.810000000000002</v>
      </c>
      <c r="K133" s="232" t="s">
        <v>127</v>
      </c>
      <c r="L133" s="236"/>
      <c r="M133" s="237" t="s">
        <v>30</v>
      </c>
      <c r="N133" s="238" t="s">
        <v>44</v>
      </c>
      <c r="O133" s="202">
        <v>0</v>
      </c>
      <c r="P133" s="202">
        <f>O133*H133</f>
        <v>0</v>
      </c>
      <c r="Q133" s="202">
        <v>0.13100000000000001</v>
      </c>
      <c r="R133" s="202">
        <f>Q133*H133</f>
        <v>0.033798000000000002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169</v>
      </c>
      <c r="AT133" s="204" t="s">
        <v>166</v>
      </c>
      <c r="AU133" s="204" t="s">
        <v>83</v>
      </c>
      <c r="AY133" s="18" t="s">
        <v>121</v>
      </c>
      <c r="BE133" s="205">
        <f>IF(N133="základní",J133,0)</f>
        <v>98.810000000000002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81</v>
      </c>
      <c r="BK133" s="205">
        <f>ROUND(I133*H133,2)</f>
        <v>98.810000000000002</v>
      </c>
      <c r="BL133" s="18" t="s">
        <v>128</v>
      </c>
      <c r="BM133" s="204" t="s">
        <v>206</v>
      </c>
    </row>
    <row r="134" s="13" customFormat="1">
      <c r="A134" s="13"/>
      <c r="B134" s="210"/>
      <c r="C134" s="211"/>
      <c r="D134" s="212" t="s">
        <v>132</v>
      </c>
      <c r="E134" s="211"/>
      <c r="F134" s="214" t="s">
        <v>207</v>
      </c>
      <c r="G134" s="211"/>
      <c r="H134" s="215">
        <v>0.25800000000000001</v>
      </c>
      <c r="I134" s="211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0" t="s">
        <v>132</v>
      </c>
      <c r="AU134" s="220" t="s">
        <v>83</v>
      </c>
      <c r="AV134" s="13" t="s">
        <v>83</v>
      </c>
      <c r="AW134" s="13" t="s">
        <v>4</v>
      </c>
      <c r="AX134" s="13" t="s">
        <v>81</v>
      </c>
      <c r="AY134" s="220" t="s">
        <v>121</v>
      </c>
    </row>
    <row r="135" s="12" customFormat="1" ht="22.8" customHeight="1">
      <c r="A135" s="12"/>
      <c r="B135" s="179"/>
      <c r="C135" s="180"/>
      <c r="D135" s="181" t="s">
        <v>72</v>
      </c>
      <c r="E135" s="192" t="s">
        <v>159</v>
      </c>
      <c r="F135" s="192" t="s">
        <v>208</v>
      </c>
      <c r="G135" s="180"/>
      <c r="H135" s="180"/>
      <c r="I135" s="180"/>
      <c r="J135" s="193">
        <f>BK135</f>
        <v>170111</v>
      </c>
      <c r="K135" s="180"/>
      <c r="L135" s="184"/>
      <c r="M135" s="185"/>
      <c r="N135" s="186"/>
      <c r="O135" s="186"/>
      <c r="P135" s="187">
        <f>SUM(P136:P151)</f>
        <v>200.34</v>
      </c>
      <c r="Q135" s="186"/>
      <c r="R135" s="187">
        <f>SUM(R136:R151)</f>
        <v>14.138999999999999</v>
      </c>
      <c r="S135" s="186"/>
      <c r="T135" s="188">
        <f>SUM(T136:T151)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9" t="s">
        <v>81</v>
      </c>
      <c r="AT135" s="190" t="s">
        <v>72</v>
      </c>
      <c r="AU135" s="190" t="s">
        <v>81</v>
      </c>
      <c r="AY135" s="189" t="s">
        <v>121</v>
      </c>
      <c r="BK135" s="191">
        <f>SUM(BK136:BK151)</f>
        <v>170111</v>
      </c>
    </row>
    <row r="136" s="2" customFormat="1" ht="24.15" customHeight="1">
      <c r="A136" s="34"/>
      <c r="B136" s="35"/>
      <c r="C136" s="194" t="s">
        <v>209</v>
      </c>
      <c r="D136" s="194" t="s">
        <v>123</v>
      </c>
      <c r="E136" s="195" t="s">
        <v>210</v>
      </c>
      <c r="F136" s="196" t="s">
        <v>211</v>
      </c>
      <c r="G136" s="197" t="s">
        <v>212</v>
      </c>
      <c r="H136" s="198">
        <v>272</v>
      </c>
      <c r="I136" s="199">
        <v>223</v>
      </c>
      <c r="J136" s="199">
        <f>ROUND(I136*H136,2)</f>
        <v>60656</v>
      </c>
      <c r="K136" s="196" t="s">
        <v>127</v>
      </c>
      <c r="L136" s="40"/>
      <c r="M136" s="200" t="s">
        <v>30</v>
      </c>
      <c r="N136" s="201" t="s">
        <v>44</v>
      </c>
      <c r="O136" s="202">
        <v>0.37</v>
      </c>
      <c r="P136" s="202">
        <f>O136*H136</f>
        <v>100.64</v>
      </c>
      <c r="Q136" s="202">
        <v>0.0015</v>
      </c>
      <c r="R136" s="202">
        <f>Q136*H136</f>
        <v>0.40800000000000003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128</v>
      </c>
      <c r="AT136" s="204" t="s">
        <v>123</v>
      </c>
      <c r="AU136" s="204" t="s">
        <v>83</v>
      </c>
      <c r="AY136" s="18" t="s">
        <v>121</v>
      </c>
      <c r="BE136" s="205">
        <f>IF(N136="základní",J136,0)</f>
        <v>60656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81</v>
      </c>
      <c r="BK136" s="205">
        <f>ROUND(I136*H136,2)</f>
        <v>60656</v>
      </c>
      <c r="BL136" s="18" t="s">
        <v>128</v>
      </c>
      <c r="BM136" s="204" t="s">
        <v>213</v>
      </c>
    </row>
    <row r="137" s="2" customFormat="1">
      <c r="A137" s="34"/>
      <c r="B137" s="35"/>
      <c r="C137" s="36"/>
      <c r="D137" s="206" t="s">
        <v>130</v>
      </c>
      <c r="E137" s="36"/>
      <c r="F137" s="207" t="s">
        <v>214</v>
      </c>
      <c r="G137" s="36"/>
      <c r="H137" s="36"/>
      <c r="I137" s="36"/>
      <c r="J137" s="36"/>
      <c r="K137" s="36"/>
      <c r="L137" s="40"/>
      <c r="M137" s="208"/>
      <c r="N137" s="209"/>
      <c r="O137" s="79"/>
      <c r="P137" s="79"/>
      <c r="Q137" s="79"/>
      <c r="R137" s="79"/>
      <c r="S137" s="79"/>
      <c r="T137" s="8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8" t="s">
        <v>130</v>
      </c>
      <c r="AU137" s="18" t="s">
        <v>83</v>
      </c>
    </row>
    <row r="138" s="2" customFormat="1" ht="33" customHeight="1">
      <c r="A138" s="34"/>
      <c r="B138" s="35"/>
      <c r="C138" s="194" t="s">
        <v>215</v>
      </c>
      <c r="D138" s="194" t="s">
        <v>123</v>
      </c>
      <c r="E138" s="195" t="s">
        <v>216</v>
      </c>
      <c r="F138" s="196" t="s">
        <v>217</v>
      </c>
      <c r="G138" s="197" t="s">
        <v>126</v>
      </c>
      <c r="H138" s="198">
        <v>50</v>
      </c>
      <c r="I138" s="199">
        <v>89.799999999999997</v>
      </c>
      <c r="J138" s="199">
        <f>ROUND(I138*H138,2)</f>
        <v>4490</v>
      </c>
      <c r="K138" s="196" t="s">
        <v>127</v>
      </c>
      <c r="L138" s="40"/>
      <c r="M138" s="200" t="s">
        <v>30</v>
      </c>
      <c r="N138" s="201" t="s">
        <v>44</v>
      </c>
      <c r="O138" s="202">
        <v>0.086999999999999994</v>
      </c>
      <c r="P138" s="202">
        <f>O138*H138</f>
        <v>4.3499999999999996</v>
      </c>
      <c r="Q138" s="202">
        <v>0.0073499999999999998</v>
      </c>
      <c r="R138" s="202">
        <f>Q138*H138</f>
        <v>0.36749999999999999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128</v>
      </c>
      <c r="AT138" s="204" t="s">
        <v>123</v>
      </c>
      <c r="AU138" s="204" t="s">
        <v>83</v>
      </c>
      <c r="AY138" s="18" t="s">
        <v>121</v>
      </c>
      <c r="BE138" s="205">
        <f>IF(N138="základní",J138,0)</f>
        <v>4490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81</v>
      </c>
      <c r="BK138" s="205">
        <f>ROUND(I138*H138,2)</f>
        <v>4490</v>
      </c>
      <c r="BL138" s="18" t="s">
        <v>128</v>
      </c>
      <c r="BM138" s="204" t="s">
        <v>218</v>
      </c>
    </row>
    <row r="139" s="2" customFormat="1">
      <c r="A139" s="34"/>
      <c r="B139" s="35"/>
      <c r="C139" s="36"/>
      <c r="D139" s="206" t="s">
        <v>130</v>
      </c>
      <c r="E139" s="36"/>
      <c r="F139" s="207" t="s">
        <v>219</v>
      </c>
      <c r="G139" s="36"/>
      <c r="H139" s="36"/>
      <c r="I139" s="36"/>
      <c r="J139" s="36"/>
      <c r="K139" s="36"/>
      <c r="L139" s="40"/>
      <c r="M139" s="208"/>
      <c r="N139" s="209"/>
      <c r="O139" s="79"/>
      <c r="P139" s="79"/>
      <c r="Q139" s="79"/>
      <c r="R139" s="79"/>
      <c r="S139" s="79"/>
      <c r="T139" s="80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8" t="s">
        <v>130</v>
      </c>
      <c r="AU139" s="18" t="s">
        <v>83</v>
      </c>
    </row>
    <row r="140" s="2" customFormat="1" ht="44.25" customHeight="1">
      <c r="A140" s="34"/>
      <c r="B140" s="35"/>
      <c r="C140" s="194" t="s">
        <v>220</v>
      </c>
      <c r="D140" s="194" t="s">
        <v>123</v>
      </c>
      <c r="E140" s="195" t="s">
        <v>221</v>
      </c>
      <c r="F140" s="196" t="s">
        <v>222</v>
      </c>
      <c r="G140" s="197" t="s">
        <v>212</v>
      </c>
      <c r="H140" s="198">
        <v>100</v>
      </c>
      <c r="I140" s="199">
        <v>148</v>
      </c>
      <c r="J140" s="199">
        <f>ROUND(I140*H140,2)</f>
        <v>14800</v>
      </c>
      <c r="K140" s="196" t="s">
        <v>127</v>
      </c>
      <c r="L140" s="40"/>
      <c r="M140" s="200" t="s">
        <v>30</v>
      </c>
      <c r="N140" s="201" t="s">
        <v>44</v>
      </c>
      <c r="O140" s="202">
        <v>0.31</v>
      </c>
      <c r="P140" s="202">
        <f>O140*H140</f>
        <v>31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128</v>
      </c>
      <c r="AT140" s="204" t="s">
        <v>123</v>
      </c>
      <c r="AU140" s="204" t="s">
        <v>83</v>
      </c>
      <c r="AY140" s="18" t="s">
        <v>121</v>
      </c>
      <c r="BE140" s="205">
        <f>IF(N140="základní",J140,0)</f>
        <v>14800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81</v>
      </c>
      <c r="BK140" s="205">
        <f>ROUND(I140*H140,2)</f>
        <v>14800</v>
      </c>
      <c r="BL140" s="18" t="s">
        <v>128</v>
      </c>
      <c r="BM140" s="204" t="s">
        <v>223</v>
      </c>
    </row>
    <row r="141" s="2" customFormat="1">
      <c r="A141" s="34"/>
      <c r="B141" s="35"/>
      <c r="C141" s="36"/>
      <c r="D141" s="206" t="s">
        <v>130</v>
      </c>
      <c r="E141" s="36"/>
      <c r="F141" s="207" t="s">
        <v>224</v>
      </c>
      <c r="G141" s="36"/>
      <c r="H141" s="36"/>
      <c r="I141" s="36"/>
      <c r="J141" s="36"/>
      <c r="K141" s="36"/>
      <c r="L141" s="40"/>
      <c r="M141" s="208"/>
      <c r="N141" s="209"/>
      <c r="O141" s="79"/>
      <c r="P141" s="79"/>
      <c r="Q141" s="79"/>
      <c r="R141" s="79"/>
      <c r="S141" s="79"/>
      <c r="T141" s="80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8" t="s">
        <v>130</v>
      </c>
      <c r="AU141" s="18" t="s">
        <v>83</v>
      </c>
    </row>
    <row r="142" s="2" customFormat="1" ht="16.5" customHeight="1">
      <c r="A142" s="34"/>
      <c r="B142" s="35"/>
      <c r="C142" s="230" t="s">
        <v>225</v>
      </c>
      <c r="D142" s="230" t="s">
        <v>166</v>
      </c>
      <c r="E142" s="231" t="s">
        <v>226</v>
      </c>
      <c r="F142" s="232" t="s">
        <v>227</v>
      </c>
      <c r="G142" s="233" t="s">
        <v>212</v>
      </c>
      <c r="H142" s="234">
        <v>105</v>
      </c>
      <c r="I142" s="235">
        <v>138</v>
      </c>
      <c r="J142" s="235">
        <f>ROUND(I142*H142,2)</f>
        <v>14490</v>
      </c>
      <c r="K142" s="232" t="s">
        <v>127</v>
      </c>
      <c r="L142" s="236"/>
      <c r="M142" s="237" t="s">
        <v>30</v>
      </c>
      <c r="N142" s="238" t="s">
        <v>44</v>
      </c>
      <c r="O142" s="202">
        <v>0</v>
      </c>
      <c r="P142" s="202">
        <f>O142*H142</f>
        <v>0</v>
      </c>
      <c r="Q142" s="202">
        <v>0.00010000000000000001</v>
      </c>
      <c r="R142" s="202">
        <f>Q142*H142</f>
        <v>0.010500000000000001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169</v>
      </c>
      <c r="AT142" s="204" t="s">
        <v>166</v>
      </c>
      <c r="AU142" s="204" t="s">
        <v>83</v>
      </c>
      <c r="AY142" s="18" t="s">
        <v>121</v>
      </c>
      <c r="BE142" s="205">
        <f>IF(N142="základní",J142,0)</f>
        <v>14490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81</v>
      </c>
      <c r="BK142" s="205">
        <f>ROUND(I142*H142,2)</f>
        <v>14490</v>
      </c>
      <c r="BL142" s="18" t="s">
        <v>128</v>
      </c>
      <c r="BM142" s="204" t="s">
        <v>228</v>
      </c>
    </row>
    <row r="143" s="13" customFormat="1">
      <c r="A143" s="13"/>
      <c r="B143" s="210"/>
      <c r="C143" s="211"/>
      <c r="D143" s="212" t="s">
        <v>132</v>
      </c>
      <c r="E143" s="211"/>
      <c r="F143" s="214" t="s">
        <v>229</v>
      </c>
      <c r="G143" s="211"/>
      <c r="H143" s="215">
        <v>105</v>
      </c>
      <c r="I143" s="211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0" t="s">
        <v>132</v>
      </c>
      <c r="AU143" s="220" t="s">
        <v>83</v>
      </c>
      <c r="AV143" s="13" t="s">
        <v>83</v>
      </c>
      <c r="AW143" s="13" t="s">
        <v>4</v>
      </c>
      <c r="AX143" s="13" t="s">
        <v>81</v>
      </c>
      <c r="AY143" s="220" t="s">
        <v>121</v>
      </c>
    </row>
    <row r="144" s="2" customFormat="1" ht="37.8" customHeight="1">
      <c r="A144" s="34"/>
      <c r="B144" s="35"/>
      <c r="C144" s="194" t="s">
        <v>230</v>
      </c>
      <c r="D144" s="194" t="s">
        <v>123</v>
      </c>
      <c r="E144" s="195" t="s">
        <v>231</v>
      </c>
      <c r="F144" s="196" t="s">
        <v>232</v>
      </c>
      <c r="G144" s="197" t="s">
        <v>126</v>
      </c>
      <c r="H144" s="198">
        <v>50</v>
      </c>
      <c r="I144" s="199">
        <v>533</v>
      </c>
      <c r="J144" s="199">
        <f>ROUND(I144*H144,2)</f>
        <v>26650</v>
      </c>
      <c r="K144" s="196" t="s">
        <v>127</v>
      </c>
      <c r="L144" s="40"/>
      <c r="M144" s="200" t="s">
        <v>30</v>
      </c>
      <c r="N144" s="201" t="s">
        <v>44</v>
      </c>
      <c r="O144" s="202">
        <v>0.56999999999999995</v>
      </c>
      <c r="P144" s="202">
        <f>O144*H144</f>
        <v>28.499999999999996</v>
      </c>
      <c r="Q144" s="202">
        <v>0.035200000000000002</v>
      </c>
      <c r="R144" s="202">
        <f>Q144*H144</f>
        <v>1.76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128</v>
      </c>
      <c r="AT144" s="204" t="s">
        <v>123</v>
      </c>
      <c r="AU144" s="204" t="s">
        <v>83</v>
      </c>
      <c r="AY144" s="18" t="s">
        <v>121</v>
      </c>
      <c r="BE144" s="205">
        <f>IF(N144="základní",J144,0)</f>
        <v>26650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8" t="s">
        <v>81</v>
      </c>
      <c r="BK144" s="205">
        <f>ROUND(I144*H144,2)</f>
        <v>26650</v>
      </c>
      <c r="BL144" s="18" t="s">
        <v>128</v>
      </c>
      <c r="BM144" s="204" t="s">
        <v>233</v>
      </c>
    </row>
    <row r="145" s="2" customFormat="1">
      <c r="A145" s="34"/>
      <c r="B145" s="35"/>
      <c r="C145" s="36"/>
      <c r="D145" s="206" t="s">
        <v>130</v>
      </c>
      <c r="E145" s="36"/>
      <c r="F145" s="207" t="s">
        <v>234</v>
      </c>
      <c r="G145" s="36"/>
      <c r="H145" s="36"/>
      <c r="I145" s="36"/>
      <c r="J145" s="36"/>
      <c r="K145" s="36"/>
      <c r="L145" s="40"/>
      <c r="M145" s="208"/>
      <c r="N145" s="209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8" t="s">
        <v>130</v>
      </c>
      <c r="AU145" s="18" t="s">
        <v>83</v>
      </c>
    </row>
    <row r="146" s="2" customFormat="1" ht="44.25" customHeight="1">
      <c r="A146" s="34"/>
      <c r="B146" s="35"/>
      <c r="C146" s="194" t="s">
        <v>235</v>
      </c>
      <c r="D146" s="194" t="s">
        <v>123</v>
      </c>
      <c r="E146" s="195" t="s">
        <v>236</v>
      </c>
      <c r="F146" s="196" t="s">
        <v>237</v>
      </c>
      <c r="G146" s="197" t="s">
        <v>126</v>
      </c>
      <c r="H146" s="198">
        <v>50</v>
      </c>
      <c r="I146" s="199">
        <v>114</v>
      </c>
      <c r="J146" s="199">
        <f>ROUND(I146*H146,2)</f>
        <v>5700</v>
      </c>
      <c r="K146" s="196" t="s">
        <v>127</v>
      </c>
      <c r="L146" s="40"/>
      <c r="M146" s="200" t="s">
        <v>30</v>
      </c>
      <c r="N146" s="201" t="s">
        <v>44</v>
      </c>
      <c r="O146" s="202">
        <v>0.11</v>
      </c>
      <c r="P146" s="202">
        <f>O146*H146</f>
        <v>5.5</v>
      </c>
      <c r="Q146" s="202">
        <v>0.010500000000000001</v>
      </c>
      <c r="R146" s="202">
        <f>Q146*H146</f>
        <v>0.52500000000000002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128</v>
      </c>
      <c r="AT146" s="204" t="s">
        <v>123</v>
      </c>
      <c r="AU146" s="204" t="s">
        <v>83</v>
      </c>
      <c r="AY146" s="18" t="s">
        <v>121</v>
      </c>
      <c r="BE146" s="205">
        <f>IF(N146="základní",J146,0)</f>
        <v>5700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81</v>
      </c>
      <c r="BK146" s="205">
        <f>ROUND(I146*H146,2)</f>
        <v>5700</v>
      </c>
      <c r="BL146" s="18" t="s">
        <v>128</v>
      </c>
      <c r="BM146" s="204" t="s">
        <v>238</v>
      </c>
    </row>
    <row r="147" s="2" customFormat="1">
      <c r="A147" s="34"/>
      <c r="B147" s="35"/>
      <c r="C147" s="36"/>
      <c r="D147" s="206" t="s">
        <v>130</v>
      </c>
      <c r="E147" s="36"/>
      <c r="F147" s="207" t="s">
        <v>239</v>
      </c>
      <c r="G147" s="36"/>
      <c r="H147" s="36"/>
      <c r="I147" s="36"/>
      <c r="J147" s="36"/>
      <c r="K147" s="36"/>
      <c r="L147" s="40"/>
      <c r="M147" s="208"/>
      <c r="N147" s="209"/>
      <c r="O147" s="79"/>
      <c r="P147" s="79"/>
      <c r="Q147" s="79"/>
      <c r="R147" s="79"/>
      <c r="S147" s="79"/>
      <c r="T147" s="80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8" t="s">
        <v>130</v>
      </c>
      <c r="AU147" s="18" t="s">
        <v>83</v>
      </c>
    </row>
    <row r="148" s="2" customFormat="1" ht="37.8" customHeight="1">
      <c r="A148" s="34"/>
      <c r="B148" s="35"/>
      <c r="C148" s="194" t="s">
        <v>7</v>
      </c>
      <c r="D148" s="194" t="s">
        <v>123</v>
      </c>
      <c r="E148" s="195" t="s">
        <v>240</v>
      </c>
      <c r="F148" s="196" t="s">
        <v>241</v>
      </c>
      <c r="G148" s="197" t="s">
        <v>126</v>
      </c>
      <c r="H148" s="198">
        <v>50</v>
      </c>
      <c r="I148" s="199">
        <v>29.5</v>
      </c>
      <c r="J148" s="199">
        <f>ROUND(I148*H148,2)</f>
        <v>1475</v>
      </c>
      <c r="K148" s="196" t="s">
        <v>127</v>
      </c>
      <c r="L148" s="40"/>
      <c r="M148" s="200" t="s">
        <v>30</v>
      </c>
      <c r="N148" s="201" t="s">
        <v>44</v>
      </c>
      <c r="O148" s="202">
        <v>0.050000000000000003</v>
      </c>
      <c r="P148" s="202">
        <f>O148*H148</f>
        <v>2.5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128</v>
      </c>
      <c r="AT148" s="204" t="s">
        <v>123</v>
      </c>
      <c r="AU148" s="204" t="s">
        <v>83</v>
      </c>
      <c r="AY148" s="18" t="s">
        <v>121</v>
      </c>
      <c r="BE148" s="205">
        <f>IF(N148="základní",J148,0)</f>
        <v>1475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8" t="s">
        <v>81</v>
      </c>
      <c r="BK148" s="205">
        <f>ROUND(I148*H148,2)</f>
        <v>1475</v>
      </c>
      <c r="BL148" s="18" t="s">
        <v>128</v>
      </c>
      <c r="BM148" s="204" t="s">
        <v>242</v>
      </c>
    </row>
    <row r="149" s="2" customFormat="1">
      <c r="A149" s="34"/>
      <c r="B149" s="35"/>
      <c r="C149" s="36"/>
      <c r="D149" s="206" t="s">
        <v>130</v>
      </c>
      <c r="E149" s="36"/>
      <c r="F149" s="207" t="s">
        <v>243</v>
      </c>
      <c r="G149" s="36"/>
      <c r="H149" s="36"/>
      <c r="I149" s="36"/>
      <c r="J149" s="36"/>
      <c r="K149" s="36"/>
      <c r="L149" s="40"/>
      <c r="M149" s="208"/>
      <c r="N149" s="209"/>
      <c r="O149" s="79"/>
      <c r="P149" s="79"/>
      <c r="Q149" s="79"/>
      <c r="R149" s="79"/>
      <c r="S149" s="79"/>
      <c r="T149" s="80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8" t="s">
        <v>130</v>
      </c>
      <c r="AU149" s="18" t="s">
        <v>83</v>
      </c>
    </row>
    <row r="150" s="2" customFormat="1" ht="33" customHeight="1">
      <c r="A150" s="34"/>
      <c r="B150" s="35"/>
      <c r="C150" s="194" t="s">
        <v>244</v>
      </c>
      <c r="D150" s="194" t="s">
        <v>123</v>
      </c>
      <c r="E150" s="195" t="s">
        <v>245</v>
      </c>
      <c r="F150" s="196" t="s">
        <v>246</v>
      </c>
      <c r="G150" s="197" t="s">
        <v>126</v>
      </c>
      <c r="H150" s="198">
        <v>50</v>
      </c>
      <c r="I150" s="199">
        <v>837</v>
      </c>
      <c r="J150" s="199">
        <f>ROUND(I150*H150,2)</f>
        <v>41850</v>
      </c>
      <c r="K150" s="196" t="s">
        <v>127</v>
      </c>
      <c r="L150" s="40"/>
      <c r="M150" s="200" t="s">
        <v>30</v>
      </c>
      <c r="N150" s="201" t="s">
        <v>44</v>
      </c>
      <c r="O150" s="202">
        <v>0.55700000000000005</v>
      </c>
      <c r="P150" s="202">
        <f>O150*H150</f>
        <v>27.850000000000001</v>
      </c>
      <c r="Q150" s="202">
        <v>0.22136</v>
      </c>
      <c r="R150" s="202">
        <f>Q150*H150</f>
        <v>11.068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128</v>
      </c>
      <c r="AT150" s="204" t="s">
        <v>123</v>
      </c>
      <c r="AU150" s="204" t="s">
        <v>83</v>
      </c>
      <c r="AY150" s="18" t="s">
        <v>121</v>
      </c>
      <c r="BE150" s="205">
        <f>IF(N150="základní",J150,0)</f>
        <v>41850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8" t="s">
        <v>81</v>
      </c>
      <c r="BK150" s="205">
        <f>ROUND(I150*H150,2)</f>
        <v>41850</v>
      </c>
      <c r="BL150" s="18" t="s">
        <v>128</v>
      </c>
      <c r="BM150" s="204" t="s">
        <v>247</v>
      </c>
    </row>
    <row r="151" s="2" customFormat="1">
      <c r="A151" s="34"/>
      <c r="B151" s="35"/>
      <c r="C151" s="36"/>
      <c r="D151" s="206" t="s">
        <v>130</v>
      </c>
      <c r="E151" s="36"/>
      <c r="F151" s="207" t="s">
        <v>248</v>
      </c>
      <c r="G151" s="36"/>
      <c r="H151" s="36"/>
      <c r="I151" s="36"/>
      <c r="J151" s="36"/>
      <c r="K151" s="36"/>
      <c r="L151" s="40"/>
      <c r="M151" s="208"/>
      <c r="N151" s="209"/>
      <c r="O151" s="79"/>
      <c r="P151" s="79"/>
      <c r="Q151" s="79"/>
      <c r="R151" s="79"/>
      <c r="S151" s="79"/>
      <c r="T151" s="8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8" t="s">
        <v>130</v>
      </c>
      <c r="AU151" s="18" t="s">
        <v>83</v>
      </c>
    </row>
    <row r="152" s="12" customFormat="1" ht="22.8" customHeight="1">
      <c r="A152" s="12"/>
      <c r="B152" s="179"/>
      <c r="C152" s="180"/>
      <c r="D152" s="181" t="s">
        <v>72</v>
      </c>
      <c r="E152" s="192" t="s">
        <v>169</v>
      </c>
      <c r="F152" s="192" t="s">
        <v>249</v>
      </c>
      <c r="G152" s="180"/>
      <c r="H152" s="180"/>
      <c r="I152" s="180"/>
      <c r="J152" s="193">
        <f>BK152</f>
        <v>1797</v>
      </c>
      <c r="K152" s="180"/>
      <c r="L152" s="184"/>
      <c r="M152" s="185"/>
      <c r="N152" s="186"/>
      <c r="O152" s="186"/>
      <c r="P152" s="187">
        <f>SUM(P153:P157)</f>
        <v>1.2838000000000001</v>
      </c>
      <c r="Q152" s="186"/>
      <c r="R152" s="187">
        <f>SUM(R153:R157)</f>
        <v>0.00347</v>
      </c>
      <c r="S152" s="186"/>
      <c r="T152" s="188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89" t="s">
        <v>81</v>
      </c>
      <c r="AT152" s="190" t="s">
        <v>72</v>
      </c>
      <c r="AU152" s="190" t="s">
        <v>81</v>
      </c>
      <c r="AY152" s="189" t="s">
        <v>121</v>
      </c>
      <c r="BK152" s="191">
        <f>SUM(BK153:BK157)</f>
        <v>1797</v>
      </c>
    </row>
    <row r="153" s="2" customFormat="1" ht="24.15" customHeight="1">
      <c r="A153" s="34"/>
      <c r="B153" s="35"/>
      <c r="C153" s="194" t="s">
        <v>250</v>
      </c>
      <c r="D153" s="194" t="s">
        <v>123</v>
      </c>
      <c r="E153" s="195" t="s">
        <v>251</v>
      </c>
      <c r="F153" s="196" t="s">
        <v>252</v>
      </c>
      <c r="G153" s="197" t="s">
        <v>253</v>
      </c>
      <c r="H153" s="198">
        <v>1</v>
      </c>
      <c r="I153" s="199">
        <v>449</v>
      </c>
      <c r="J153" s="199">
        <f>ROUND(I153*H153,2)</f>
        <v>449</v>
      </c>
      <c r="K153" s="196" t="s">
        <v>127</v>
      </c>
      <c r="L153" s="40"/>
      <c r="M153" s="200" t="s">
        <v>30</v>
      </c>
      <c r="N153" s="201" t="s">
        <v>44</v>
      </c>
      <c r="O153" s="202">
        <v>1.02</v>
      </c>
      <c r="P153" s="202">
        <f>O153*H153</f>
        <v>1.02</v>
      </c>
      <c r="Q153" s="202">
        <v>6.9999999999999994E-05</v>
      </c>
      <c r="R153" s="202">
        <f>Q153*H153</f>
        <v>6.9999999999999994E-05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128</v>
      </c>
      <c r="AT153" s="204" t="s">
        <v>123</v>
      </c>
      <c r="AU153" s="204" t="s">
        <v>83</v>
      </c>
      <c r="AY153" s="18" t="s">
        <v>121</v>
      </c>
      <c r="BE153" s="205">
        <f>IF(N153="základní",J153,0)</f>
        <v>449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8" t="s">
        <v>81</v>
      </c>
      <c r="BK153" s="205">
        <f>ROUND(I153*H153,2)</f>
        <v>449</v>
      </c>
      <c r="BL153" s="18" t="s">
        <v>128</v>
      </c>
      <c r="BM153" s="204" t="s">
        <v>254</v>
      </c>
    </row>
    <row r="154" s="2" customFormat="1">
      <c r="A154" s="34"/>
      <c r="B154" s="35"/>
      <c r="C154" s="36"/>
      <c r="D154" s="206" t="s">
        <v>130</v>
      </c>
      <c r="E154" s="36"/>
      <c r="F154" s="207" t="s">
        <v>255</v>
      </c>
      <c r="G154" s="36"/>
      <c r="H154" s="36"/>
      <c r="I154" s="36"/>
      <c r="J154" s="36"/>
      <c r="K154" s="36"/>
      <c r="L154" s="40"/>
      <c r="M154" s="208"/>
      <c r="N154" s="209"/>
      <c r="O154" s="79"/>
      <c r="P154" s="79"/>
      <c r="Q154" s="79"/>
      <c r="R154" s="79"/>
      <c r="S154" s="79"/>
      <c r="T154" s="8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8" t="s">
        <v>130</v>
      </c>
      <c r="AU154" s="18" t="s">
        <v>83</v>
      </c>
    </row>
    <row r="155" s="2" customFormat="1" ht="24.15" customHeight="1">
      <c r="A155" s="34"/>
      <c r="B155" s="35"/>
      <c r="C155" s="230" t="s">
        <v>256</v>
      </c>
      <c r="D155" s="230" t="s">
        <v>166</v>
      </c>
      <c r="E155" s="231" t="s">
        <v>257</v>
      </c>
      <c r="F155" s="232" t="s">
        <v>258</v>
      </c>
      <c r="G155" s="233" t="s">
        <v>253</v>
      </c>
      <c r="H155" s="234">
        <v>1</v>
      </c>
      <c r="I155" s="235">
        <v>502</v>
      </c>
      <c r="J155" s="235">
        <f>ROUND(I155*H155,2)</f>
        <v>502</v>
      </c>
      <c r="K155" s="232" t="s">
        <v>127</v>
      </c>
      <c r="L155" s="236"/>
      <c r="M155" s="237" t="s">
        <v>30</v>
      </c>
      <c r="N155" s="238" t="s">
        <v>44</v>
      </c>
      <c r="O155" s="202">
        <v>0</v>
      </c>
      <c r="P155" s="202">
        <f>O155*H155</f>
        <v>0</v>
      </c>
      <c r="Q155" s="202">
        <v>0.0033999999999999998</v>
      </c>
      <c r="R155" s="202">
        <f>Q155*H155</f>
        <v>0.0033999999999999998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169</v>
      </c>
      <c r="AT155" s="204" t="s">
        <v>166</v>
      </c>
      <c r="AU155" s="204" t="s">
        <v>83</v>
      </c>
      <c r="AY155" s="18" t="s">
        <v>121</v>
      </c>
      <c r="BE155" s="205">
        <f>IF(N155="základní",J155,0)</f>
        <v>502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8" t="s">
        <v>81</v>
      </c>
      <c r="BK155" s="205">
        <f>ROUND(I155*H155,2)</f>
        <v>502</v>
      </c>
      <c r="BL155" s="18" t="s">
        <v>128</v>
      </c>
      <c r="BM155" s="204" t="s">
        <v>259</v>
      </c>
    </row>
    <row r="156" s="2" customFormat="1" ht="37.8" customHeight="1">
      <c r="A156" s="34"/>
      <c r="B156" s="35"/>
      <c r="C156" s="194" t="s">
        <v>260</v>
      </c>
      <c r="D156" s="194" t="s">
        <v>123</v>
      </c>
      <c r="E156" s="195" t="s">
        <v>261</v>
      </c>
      <c r="F156" s="196" t="s">
        <v>262</v>
      </c>
      <c r="G156" s="197" t="s">
        <v>136</v>
      </c>
      <c r="H156" s="198">
        <v>0.20000000000000001</v>
      </c>
      <c r="I156" s="199">
        <v>4230</v>
      </c>
      <c r="J156" s="199">
        <f>ROUND(I156*H156,2)</f>
        <v>846</v>
      </c>
      <c r="K156" s="196" t="s">
        <v>127</v>
      </c>
      <c r="L156" s="40"/>
      <c r="M156" s="200" t="s">
        <v>30</v>
      </c>
      <c r="N156" s="201" t="s">
        <v>44</v>
      </c>
      <c r="O156" s="202">
        <v>1.319</v>
      </c>
      <c r="P156" s="202">
        <f>O156*H156</f>
        <v>0.26379999999999998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128</v>
      </c>
      <c r="AT156" s="204" t="s">
        <v>123</v>
      </c>
      <c r="AU156" s="204" t="s">
        <v>83</v>
      </c>
      <c r="AY156" s="18" t="s">
        <v>121</v>
      </c>
      <c r="BE156" s="205">
        <f>IF(N156="základní",J156,0)</f>
        <v>846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81</v>
      </c>
      <c r="BK156" s="205">
        <f>ROUND(I156*H156,2)</f>
        <v>846</v>
      </c>
      <c r="BL156" s="18" t="s">
        <v>128</v>
      </c>
      <c r="BM156" s="204" t="s">
        <v>263</v>
      </c>
    </row>
    <row r="157" s="2" customFormat="1">
      <c r="A157" s="34"/>
      <c r="B157" s="35"/>
      <c r="C157" s="36"/>
      <c r="D157" s="206" t="s">
        <v>130</v>
      </c>
      <c r="E157" s="36"/>
      <c r="F157" s="207" t="s">
        <v>264</v>
      </c>
      <c r="G157" s="36"/>
      <c r="H157" s="36"/>
      <c r="I157" s="36"/>
      <c r="J157" s="36"/>
      <c r="K157" s="36"/>
      <c r="L157" s="40"/>
      <c r="M157" s="208"/>
      <c r="N157" s="209"/>
      <c r="O157" s="79"/>
      <c r="P157" s="79"/>
      <c r="Q157" s="79"/>
      <c r="R157" s="79"/>
      <c r="S157" s="79"/>
      <c r="T157" s="80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8" t="s">
        <v>130</v>
      </c>
      <c r="AU157" s="18" t="s">
        <v>83</v>
      </c>
    </row>
    <row r="158" s="12" customFormat="1" ht="22.8" customHeight="1">
      <c r="A158" s="12"/>
      <c r="B158" s="179"/>
      <c r="C158" s="180"/>
      <c r="D158" s="181" t="s">
        <v>72</v>
      </c>
      <c r="E158" s="192" t="s">
        <v>177</v>
      </c>
      <c r="F158" s="192" t="s">
        <v>265</v>
      </c>
      <c r="G158" s="180"/>
      <c r="H158" s="180"/>
      <c r="I158" s="180"/>
      <c r="J158" s="193">
        <f>BK158</f>
        <v>1394037.5600000001</v>
      </c>
      <c r="K158" s="180"/>
      <c r="L158" s="184"/>
      <c r="M158" s="185"/>
      <c r="N158" s="186"/>
      <c r="O158" s="186"/>
      <c r="P158" s="187">
        <f>SUM(P159:P175)</f>
        <v>1526.7260000000001</v>
      </c>
      <c r="Q158" s="186"/>
      <c r="R158" s="187">
        <f>SUM(R159:R175)</f>
        <v>5.7442099999999998</v>
      </c>
      <c r="S158" s="186"/>
      <c r="T158" s="188">
        <f>SUM(T159:T175)</f>
        <v>14.199999999999999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89" t="s">
        <v>81</v>
      </c>
      <c r="AT158" s="190" t="s">
        <v>72</v>
      </c>
      <c r="AU158" s="190" t="s">
        <v>81</v>
      </c>
      <c r="AY158" s="189" t="s">
        <v>121</v>
      </c>
      <c r="BK158" s="191">
        <f>SUM(BK159:BK175)</f>
        <v>1394037.5600000001</v>
      </c>
    </row>
    <row r="159" s="2" customFormat="1" ht="37.8" customHeight="1">
      <c r="A159" s="34"/>
      <c r="B159" s="35"/>
      <c r="C159" s="194" t="s">
        <v>266</v>
      </c>
      <c r="D159" s="194" t="s">
        <v>123</v>
      </c>
      <c r="E159" s="195" t="s">
        <v>267</v>
      </c>
      <c r="F159" s="196" t="s">
        <v>268</v>
      </c>
      <c r="G159" s="197" t="s">
        <v>126</v>
      </c>
      <c r="H159" s="198">
        <v>406</v>
      </c>
      <c r="I159" s="199">
        <v>145</v>
      </c>
      <c r="J159" s="199">
        <f>ROUND(I159*H159,2)</f>
        <v>58870</v>
      </c>
      <c r="K159" s="196" t="s">
        <v>127</v>
      </c>
      <c r="L159" s="40"/>
      <c r="M159" s="200" t="s">
        <v>30</v>
      </c>
      <c r="N159" s="201" t="s">
        <v>44</v>
      </c>
      <c r="O159" s="202">
        <v>0.308</v>
      </c>
      <c r="P159" s="202">
        <f>O159*H159</f>
        <v>125.048</v>
      </c>
      <c r="Q159" s="202">
        <v>4.0000000000000003E-05</v>
      </c>
      <c r="R159" s="202">
        <f>Q159*H159</f>
        <v>0.016240000000000001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128</v>
      </c>
      <c r="AT159" s="204" t="s">
        <v>123</v>
      </c>
      <c r="AU159" s="204" t="s">
        <v>83</v>
      </c>
      <c r="AY159" s="18" t="s">
        <v>121</v>
      </c>
      <c r="BE159" s="205">
        <f>IF(N159="základní",J159,0)</f>
        <v>58870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81</v>
      </c>
      <c r="BK159" s="205">
        <f>ROUND(I159*H159,2)</f>
        <v>58870</v>
      </c>
      <c r="BL159" s="18" t="s">
        <v>128</v>
      </c>
      <c r="BM159" s="204" t="s">
        <v>269</v>
      </c>
    </row>
    <row r="160" s="2" customFormat="1">
      <c r="A160" s="34"/>
      <c r="B160" s="35"/>
      <c r="C160" s="36"/>
      <c r="D160" s="206" t="s">
        <v>130</v>
      </c>
      <c r="E160" s="36"/>
      <c r="F160" s="207" t="s">
        <v>270</v>
      </c>
      <c r="G160" s="36"/>
      <c r="H160" s="36"/>
      <c r="I160" s="36"/>
      <c r="J160" s="36"/>
      <c r="K160" s="36"/>
      <c r="L160" s="40"/>
      <c r="M160" s="208"/>
      <c r="N160" s="209"/>
      <c r="O160" s="79"/>
      <c r="P160" s="79"/>
      <c r="Q160" s="79"/>
      <c r="R160" s="79"/>
      <c r="S160" s="79"/>
      <c r="T160" s="80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130</v>
      </c>
      <c r="AU160" s="18" t="s">
        <v>83</v>
      </c>
    </row>
    <row r="161" s="2" customFormat="1" ht="24.15" customHeight="1">
      <c r="A161" s="34"/>
      <c r="B161" s="35"/>
      <c r="C161" s="194" t="s">
        <v>271</v>
      </c>
      <c r="D161" s="194" t="s">
        <v>123</v>
      </c>
      <c r="E161" s="195" t="s">
        <v>272</v>
      </c>
      <c r="F161" s="196" t="s">
        <v>273</v>
      </c>
      <c r="G161" s="197" t="s">
        <v>126</v>
      </c>
      <c r="H161" s="198">
        <v>406</v>
      </c>
      <c r="I161" s="199">
        <v>8.1600000000000001</v>
      </c>
      <c r="J161" s="199">
        <f>ROUND(I161*H161,2)</f>
        <v>3312.96</v>
      </c>
      <c r="K161" s="196" t="s">
        <v>127</v>
      </c>
      <c r="L161" s="40"/>
      <c r="M161" s="200" t="s">
        <v>30</v>
      </c>
      <c r="N161" s="201" t="s">
        <v>44</v>
      </c>
      <c r="O161" s="202">
        <v>0.016</v>
      </c>
      <c r="P161" s="202">
        <f>O161*H161</f>
        <v>6.4960000000000004</v>
      </c>
      <c r="Q161" s="202">
        <v>1.0000000000000001E-05</v>
      </c>
      <c r="R161" s="202">
        <f>Q161*H161</f>
        <v>0.0040600000000000002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128</v>
      </c>
      <c r="AT161" s="204" t="s">
        <v>123</v>
      </c>
      <c r="AU161" s="204" t="s">
        <v>83</v>
      </c>
      <c r="AY161" s="18" t="s">
        <v>121</v>
      </c>
      <c r="BE161" s="205">
        <f>IF(N161="základní",J161,0)</f>
        <v>3312.96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8" t="s">
        <v>81</v>
      </c>
      <c r="BK161" s="205">
        <f>ROUND(I161*H161,2)</f>
        <v>3312.96</v>
      </c>
      <c r="BL161" s="18" t="s">
        <v>128</v>
      </c>
      <c r="BM161" s="204" t="s">
        <v>274</v>
      </c>
    </row>
    <row r="162" s="2" customFormat="1">
      <c r="A162" s="34"/>
      <c r="B162" s="35"/>
      <c r="C162" s="36"/>
      <c r="D162" s="206" t="s">
        <v>130</v>
      </c>
      <c r="E162" s="36"/>
      <c r="F162" s="207" t="s">
        <v>275</v>
      </c>
      <c r="G162" s="36"/>
      <c r="H162" s="36"/>
      <c r="I162" s="36"/>
      <c r="J162" s="36"/>
      <c r="K162" s="36"/>
      <c r="L162" s="40"/>
      <c r="M162" s="208"/>
      <c r="N162" s="209"/>
      <c r="O162" s="79"/>
      <c r="P162" s="79"/>
      <c r="Q162" s="79"/>
      <c r="R162" s="79"/>
      <c r="S162" s="79"/>
      <c r="T162" s="8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8" t="s">
        <v>130</v>
      </c>
      <c r="AU162" s="18" t="s">
        <v>83</v>
      </c>
    </row>
    <row r="163" s="2" customFormat="1" ht="24.15" customHeight="1">
      <c r="A163" s="34"/>
      <c r="B163" s="35"/>
      <c r="C163" s="194" t="s">
        <v>276</v>
      </c>
      <c r="D163" s="194" t="s">
        <v>123</v>
      </c>
      <c r="E163" s="195" t="s">
        <v>277</v>
      </c>
      <c r="F163" s="196" t="s">
        <v>278</v>
      </c>
      <c r="G163" s="197" t="s">
        <v>126</v>
      </c>
      <c r="H163" s="198">
        <v>406</v>
      </c>
      <c r="I163" s="199">
        <v>26.600000000000001</v>
      </c>
      <c r="J163" s="199">
        <f>ROUND(I163*H163,2)</f>
        <v>10799.6</v>
      </c>
      <c r="K163" s="196" t="s">
        <v>30</v>
      </c>
      <c r="L163" s="40"/>
      <c r="M163" s="200" t="s">
        <v>30</v>
      </c>
      <c r="N163" s="201" t="s">
        <v>44</v>
      </c>
      <c r="O163" s="202">
        <v>0.032000000000000001</v>
      </c>
      <c r="P163" s="202">
        <f>O163*H163</f>
        <v>12.992000000000001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128</v>
      </c>
      <c r="AT163" s="204" t="s">
        <v>123</v>
      </c>
      <c r="AU163" s="204" t="s">
        <v>83</v>
      </c>
      <c r="AY163" s="18" t="s">
        <v>121</v>
      </c>
      <c r="BE163" s="205">
        <f>IF(N163="základní",J163,0)</f>
        <v>10799.6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8" t="s">
        <v>81</v>
      </c>
      <c r="BK163" s="205">
        <f>ROUND(I163*H163,2)</f>
        <v>10799.6</v>
      </c>
      <c r="BL163" s="18" t="s">
        <v>128</v>
      </c>
      <c r="BM163" s="204" t="s">
        <v>279</v>
      </c>
    </row>
    <row r="164" s="2" customFormat="1" ht="24.15" customHeight="1">
      <c r="A164" s="34"/>
      <c r="B164" s="35"/>
      <c r="C164" s="194" t="s">
        <v>280</v>
      </c>
      <c r="D164" s="194" t="s">
        <v>123</v>
      </c>
      <c r="E164" s="195" t="s">
        <v>281</v>
      </c>
      <c r="F164" s="196" t="s">
        <v>282</v>
      </c>
      <c r="G164" s="197" t="s">
        <v>136</v>
      </c>
      <c r="H164" s="198">
        <v>5</v>
      </c>
      <c r="I164" s="199">
        <v>3700</v>
      </c>
      <c r="J164" s="199">
        <f>ROUND(I164*H164,2)</f>
        <v>18500</v>
      </c>
      <c r="K164" s="196" t="s">
        <v>127</v>
      </c>
      <c r="L164" s="40"/>
      <c r="M164" s="200" t="s">
        <v>30</v>
      </c>
      <c r="N164" s="201" t="s">
        <v>44</v>
      </c>
      <c r="O164" s="202">
        <v>7.1950000000000003</v>
      </c>
      <c r="P164" s="202">
        <f>O164*H164</f>
        <v>35.975000000000001</v>
      </c>
      <c r="Q164" s="202">
        <v>0</v>
      </c>
      <c r="R164" s="202">
        <f>Q164*H164</f>
        <v>0</v>
      </c>
      <c r="S164" s="202">
        <v>2.2000000000000002</v>
      </c>
      <c r="T164" s="203">
        <f>S164*H164</f>
        <v>11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128</v>
      </c>
      <c r="AT164" s="204" t="s">
        <v>123</v>
      </c>
      <c r="AU164" s="204" t="s">
        <v>83</v>
      </c>
      <c r="AY164" s="18" t="s">
        <v>121</v>
      </c>
      <c r="BE164" s="205">
        <f>IF(N164="základní",J164,0)</f>
        <v>18500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81</v>
      </c>
      <c r="BK164" s="205">
        <f>ROUND(I164*H164,2)</f>
        <v>18500</v>
      </c>
      <c r="BL164" s="18" t="s">
        <v>128</v>
      </c>
      <c r="BM164" s="204" t="s">
        <v>283</v>
      </c>
    </row>
    <row r="165" s="2" customFormat="1">
      <c r="A165" s="34"/>
      <c r="B165" s="35"/>
      <c r="C165" s="36"/>
      <c r="D165" s="206" t="s">
        <v>130</v>
      </c>
      <c r="E165" s="36"/>
      <c r="F165" s="207" t="s">
        <v>284</v>
      </c>
      <c r="G165" s="36"/>
      <c r="H165" s="36"/>
      <c r="I165" s="36"/>
      <c r="J165" s="36"/>
      <c r="K165" s="36"/>
      <c r="L165" s="40"/>
      <c r="M165" s="208"/>
      <c r="N165" s="209"/>
      <c r="O165" s="79"/>
      <c r="P165" s="79"/>
      <c r="Q165" s="79"/>
      <c r="R165" s="79"/>
      <c r="S165" s="79"/>
      <c r="T165" s="80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130</v>
      </c>
      <c r="AU165" s="18" t="s">
        <v>83</v>
      </c>
    </row>
    <row r="166" s="13" customFormat="1">
      <c r="A166" s="13"/>
      <c r="B166" s="210"/>
      <c r="C166" s="211"/>
      <c r="D166" s="212" t="s">
        <v>132</v>
      </c>
      <c r="E166" s="213" t="s">
        <v>30</v>
      </c>
      <c r="F166" s="214" t="s">
        <v>285</v>
      </c>
      <c r="G166" s="211"/>
      <c r="H166" s="215">
        <v>5</v>
      </c>
      <c r="I166" s="211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0" t="s">
        <v>132</v>
      </c>
      <c r="AU166" s="220" t="s">
        <v>83</v>
      </c>
      <c r="AV166" s="13" t="s">
        <v>83</v>
      </c>
      <c r="AW166" s="13" t="s">
        <v>35</v>
      </c>
      <c r="AX166" s="13" t="s">
        <v>81</v>
      </c>
      <c r="AY166" s="220" t="s">
        <v>121</v>
      </c>
    </row>
    <row r="167" s="2" customFormat="1" ht="24.15" customHeight="1">
      <c r="A167" s="34"/>
      <c r="B167" s="35"/>
      <c r="C167" s="194" t="s">
        <v>286</v>
      </c>
      <c r="D167" s="194" t="s">
        <v>123</v>
      </c>
      <c r="E167" s="195" t="s">
        <v>287</v>
      </c>
      <c r="F167" s="196" t="s">
        <v>288</v>
      </c>
      <c r="G167" s="197" t="s">
        <v>126</v>
      </c>
      <c r="H167" s="198">
        <v>115</v>
      </c>
      <c r="I167" s="199">
        <v>4840</v>
      </c>
      <c r="J167" s="199">
        <f>ROUND(I167*H167,2)</f>
        <v>556600</v>
      </c>
      <c r="K167" s="196" t="s">
        <v>127</v>
      </c>
      <c r="L167" s="40"/>
      <c r="M167" s="200" t="s">
        <v>30</v>
      </c>
      <c r="N167" s="201" t="s">
        <v>44</v>
      </c>
      <c r="O167" s="202">
        <v>3.573</v>
      </c>
      <c r="P167" s="202">
        <f>O167*H167</f>
        <v>410.89499999999998</v>
      </c>
      <c r="Q167" s="202">
        <v>0.00036999999999999999</v>
      </c>
      <c r="R167" s="202">
        <f>Q167*H167</f>
        <v>0.042549999999999998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128</v>
      </c>
      <c r="AT167" s="204" t="s">
        <v>123</v>
      </c>
      <c r="AU167" s="204" t="s">
        <v>83</v>
      </c>
      <c r="AY167" s="18" t="s">
        <v>121</v>
      </c>
      <c r="BE167" s="205">
        <f>IF(N167="základní",J167,0)</f>
        <v>556600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81</v>
      </c>
      <c r="BK167" s="205">
        <f>ROUND(I167*H167,2)</f>
        <v>556600</v>
      </c>
      <c r="BL167" s="18" t="s">
        <v>128</v>
      </c>
      <c r="BM167" s="204" t="s">
        <v>289</v>
      </c>
    </row>
    <row r="168" s="2" customFormat="1">
      <c r="A168" s="34"/>
      <c r="B168" s="35"/>
      <c r="C168" s="36"/>
      <c r="D168" s="206" t="s">
        <v>130</v>
      </c>
      <c r="E168" s="36"/>
      <c r="F168" s="207" t="s">
        <v>290</v>
      </c>
      <c r="G168" s="36"/>
      <c r="H168" s="36"/>
      <c r="I168" s="36"/>
      <c r="J168" s="36"/>
      <c r="K168" s="36"/>
      <c r="L168" s="40"/>
      <c r="M168" s="208"/>
      <c r="N168" s="209"/>
      <c r="O168" s="79"/>
      <c r="P168" s="79"/>
      <c r="Q168" s="79"/>
      <c r="R168" s="79"/>
      <c r="S168" s="79"/>
      <c r="T168" s="80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8" t="s">
        <v>130</v>
      </c>
      <c r="AU168" s="18" t="s">
        <v>83</v>
      </c>
    </row>
    <row r="169" s="2" customFormat="1" ht="24.15" customHeight="1">
      <c r="A169" s="34"/>
      <c r="B169" s="35"/>
      <c r="C169" s="194" t="s">
        <v>291</v>
      </c>
      <c r="D169" s="194" t="s">
        <v>123</v>
      </c>
      <c r="E169" s="195" t="s">
        <v>292</v>
      </c>
      <c r="F169" s="196" t="s">
        <v>293</v>
      </c>
      <c r="G169" s="197" t="s">
        <v>126</v>
      </c>
      <c r="H169" s="198">
        <v>50</v>
      </c>
      <c r="I169" s="199">
        <v>93.099999999999994</v>
      </c>
      <c r="J169" s="199">
        <f>ROUND(I169*H169,2)</f>
        <v>4655</v>
      </c>
      <c r="K169" s="196" t="s">
        <v>127</v>
      </c>
      <c r="L169" s="40"/>
      <c r="M169" s="200" t="s">
        <v>30</v>
      </c>
      <c r="N169" s="201" t="s">
        <v>44</v>
      </c>
      <c r="O169" s="202">
        <v>0.22</v>
      </c>
      <c r="P169" s="202">
        <f>O169*H169</f>
        <v>11</v>
      </c>
      <c r="Q169" s="202">
        <v>0</v>
      </c>
      <c r="R169" s="202">
        <f>Q169*H169</f>
        <v>0</v>
      </c>
      <c r="S169" s="202">
        <v>0.014</v>
      </c>
      <c r="T169" s="203">
        <f>S169*H169</f>
        <v>0.70000000000000007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128</v>
      </c>
      <c r="AT169" s="204" t="s">
        <v>123</v>
      </c>
      <c r="AU169" s="204" t="s">
        <v>83</v>
      </c>
      <c r="AY169" s="18" t="s">
        <v>121</v>
      </c>
      <c r="BE169" s="205">
        <f>IF(N169="základní",J169,0)</f>
        <v>4655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8" t="s">
        <v>81</v>
      </c>
      <c r="BK169" s="205">
        <f>ROUND(I169*H169,2)</f>
        <v>4655</v>
      </c>
      <c r="BL169" s="18" t="s">
        <v>128</v>
      </c>
      <c r="BM169" s="204" t="s">
        <v>294</v>
      </c>
    </row>
    <row r="170" s="2" customFormat="1">
      <c r="A170" s="34"/>
      <c r="B170" s="35"/>
      <c r="C170" s="36"/>
      <c r="D170" s="206" t="s">
        <v>130</v>
      </c>
      <c r="E170" s="36"/>
      <c r="F170" s="207" t="s">
        <v>295</v>
      </c>
      <c r="G170" s="36"/>
      <c r="H170" s="36"/>
      <c r="I170" s="36"/>
      <c r="J170" s="36"/>
      <c r="K170" s="36"/>
      <c r="L170" s="40"/>
      <c r="M170" s="208"/>
      <c r="N170" s="209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8" t="s">
        <v>130</v>
      </c>
      <c r="AU170" s="18" t="s">
        <v>83</v>
      </c>
    </row>
    <row r="171" s="2" customFormat="1" ht="37.8" customHeight="1">
      <c r="A171" s="34"/>
      <c r="B171" s="35"/>
      <c r="C171" s="194" t="s">
        <v>296</v>
      </c>
      <c r="D171" s="194" t="s">
        <v>123</v>
      </c>
      <c r="E171" s="195" t="s">
        <v>297</v>
      </c>
      <c r="F171" s="196" t="s">
        <v>298</v>
      </c>
      <c r="G171" s="197" t="s">
        <v>126</v>
      </c>
      <c r="H171" s="198">
        <v>50</v>
      </c>
      <c r="I171" s="199">
        <v>162</v>
      </c>
      <c r="J171" s="199">
        <f>ROUND(I171*H171,2)</f>
        <v>8100</v>
      </c>
      <c r="K171" s="196" t="s">
        <v>127</v>
      </c>
      <c r="L171" s="40"/>
      <c r="M171" s="200" t="s">
        <v>30</v>
      </c>
      <c r="N171" s="201" t="s">
        <v>44</v>
      </c>
      <c r="O171" s="202">
        <v>0.38200000000000001</v>
      </c>
      <c r="P171" s="202">
        <f>O171*H171</f>
        <v>19.100000000000001</v>
      </c>
      <c r="Q171" s="202">
        <v>0</v>
      </c>
      <c r="R171" s="202">
        <f>Q171*H171</f>
        <v>0</v>
      </c>
      <c r="S171" s="202">
        <v>0.050000000000000003</v>
      </c>
      <c r="T171" s="203">
        <f>S171*H171</f>
        <v>2.5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128</v>
      </c>
      <c r="AT171" s="204" t="s">
        <v>123</v>
      </c>
      <c r="AU171" s="204" t="s">
        <v>83</v>
      </c>
      <c r="AY171" s="18" t="s">
        <v>121</v>
      </c>
      <c r="BE171" s="205">
        <f>IF(N171="základní",J171,0)</f>
        <v>8100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81</v>
      </c>
      <c r="BK171" s="205">
        <f>ROUND(I171*H171,2)</f>
        <v>8100</v>
      </c>
      <c r="BL171" s="18" t="s">
        <v>128</v>
      </c>
      <c r="BM171" s="204" t="s">
        <v>299</v>
      </c>
    </row>
    <row r="172" s="2" customFormat="1">
      <c r="A172" s="34"/>
      <c r="B172" s="35"/>
      <c r="C172" s="36"/>
      <c r="D172" s="206" t="s">
        <v>130</v>
      </c>
      <c r="E172" s="36"/>
      <c r="F172" s="207" t="s">
        <v>300</v>
      </c>
      <c r="G172" s="36"/>
      <c r="H172" s="36"/>
      <c r="I172" s="36"/>
      <c r="J172" s="36"/>
      <c r="K172" s="36"/>
      <c r="L172" s="40"/>
      <c r="M172" s="208"/>
      <c r="N172" s="209"/>
      <c r="O172" s="79"/>
      <c r="P172" s="79"/>
      <c r="Q172" s="79"/>
      <c r="R172" s="79"/>
      <c r="S172" s="79"/>
      <c r="T172" s="80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8" t="s">
        <v>130</v>
      </c>
      <c r="AU172" s="18" t="s">
        <v>83</v>
      </c>
    </row>
    <row r="173" s="13" customFormat="1">
      <c r="A173" s="13"/>
      <c r="B173" s="210"/>
      <c r="C173" s="211"/>
      <c r="D173" s="212" t="s">
        <v>132</v>
      </c>
      <c r="E173" s="213" t="s">
        <v>30</v>
      </c>
      <c r="F173" s="214" t="s">
        <v>301</v>
      </c>
      <c r="G173" s="211"/>
      <c r="H173" s="215">
        <v>50</v>
      </c>
      <c r="I173" s="211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0" t="s">
        <v>132</v>
      </c>
      <c r="AU173" s="220" t="s">
        <v>83</v>
      </c>
      <c r="AV173" s="13" t="s">
        <v>83</v>
      </c>
      <c r="AW173" s="13" t="s">
        <v>35</v>
      </c>
      <c r="AX173" s="13" t="s">
        <v>81</v>
      </c>
      <c r="AY173" s="220" t="s">
        <v>121</v>
      </c>
    </row>
    <row r="174" s="2" customFormat="1" ht="55.5" customHeight="1">
      <c r="A174" s="34"/>
      <c r="B174" s="35"/>
      <c r="C174" s="194" t="s">
        <v>302</v>
      </c>
      <c r="D174" s="194" t="s">
        <v>123</v>
      </c>
      <c r="E174" s="195" t="s">
        <v>303</v>
      </c>
      <c r="F174" s="196" t="s">
        <v>304</v>
      </c>
      <c r="G174" s="197" t="s">
        <v>212</v>
      </c>
      <c r="H174" s="198">
        <v>188</v>
      </c>
      <c r="I174" s="199">
        <v>3900</v>
      </c>
      <c r="J174" s="199">
        <f>ROUND(I174*H174,2)</f>
        <v>733200</v>
      </c>
      <c r="K174" s="196" t="s">
        <v>127</v>
      </c>
      <c r="L174" s="40"/>
      <c r="M174" s="200" t="s">
        <v>30</v>
      </c>
      <c r="N174" s="201" t="s">
        <v>44</v>
      </c>
      <c r="O174" s="202">
        <v>4.8150000000000004</v>
      </c>
      <c r="P174" s="202">
        <f>O174*H174</f>
        <v>905.22000000000003</v>
      </c>
      <c r="Q174" s="202">
        <v>0.03022</v>
      </c>
      <c r="R174" s="202">
        <f>Q174*H174</f>
        <v>5.6813599999999997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128</v>
      </c>
      <c r="AT174" s="204" t="s">
        <v>123</v>
      </c>
      <c r="AU174" s="204" t="s">
        <v>83</v>
      </c>
      <c r="AY174" s="18" t="s">
        <v>121</v>
      </c>
      <c r="BE174" s="205">
        <f>IF(N174="základní",J174,0)</f>
        <v>733200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8" t="s">
        <v>81</v>
      </c>
      <c r="BK174" s="205">
        <f>ROUND(I174*H174,2)</f>
        <v>733200</v>
      </c>
      <c r="BL174" s="18" t="s">
        <v>128</v>
      </c>
      <c r="BM174" s="204" t="s">
        <v>305</v>
      </c>
    </row>
    <row r="175" s="2" customFormat="1">
      <c r="A175" s="34"/>
      <c r="B175" s="35"/>
      <c r="C175" s="36"/>
      <c r="D175" s="206" t="s">
        <v>130</v>
      </c>
      <c r="E175" s="36"/>
      <c r="F175" s="207" t="s">
        <v>306</v>
      </c>
      <c r="G175" s="36"/>
      <c r="H175" s="36"/>
      <c r="I175" s="36"/>
      <c r="J175" s="36"/>
      <c r="K175" s="36"/>
      <c r="L175" s="40"/>
      <c r="M175" s="208"/>
      <c r="N175" s="209"/>
      <c r="O175" s="79"/>
      <c r="P175" s="79"/>
      <c r="Q175" s="79"/>
      <c r="R175" s="79"/>
      <c r="S175" s="79"/>
      <c r="T175" s="8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8" t="s">
        <v>130</v>
      </c>
      <c r="AU175" s="18" t="s">
        <v>83</v>
      </c>
    </row>
    <row r="176" s="12" customFormat="1" ht="22.8" customHeight="1">
      <c r="A176" s="12"/>
      <c r="B176" s="179"/>
      <c r="C176" s="180"/>
      <c r="D176" s="181" t="s">
        <v>72</v>
      </c>
      <c r="E176" s="192" t="s">
        <v>307</v>
      </c>
      <c r="F176" s="192" t="s">
        <v>308</v>
      </c>
      <c r="G176" s="180"/>
      <c r="H176" s="180"/>
      <c r="I176" s="180"/>
      <c r="J176" s="193">
        <f>BK176</f>
        <v>43437.110000000001</v>
      </c>
      <c r="K176" s="180"/>
      <c r="L176" s="184"/>
      <c r="M176" s="185"/>
      <c r="N176" s="186"/>
      <c r="O176" s="186"/>
      <c r="P176" s="187">
        <f>SUM(P177:P185)</f>
        <v>21.392039999999998</v>
      </c>
      <c r="Q176" s="186"/>
      <c r="R176" s="187">
        <f>SUM(R177:R185)</f>
        <v>0</v>
      </c>
      <c r="S176" s="186"/>
      <c r="T176" s="188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89" t="s">
        <v>81</v>
      </c>
      <c r="AT176" s="190" t="s">
        <v>72</v>
      </c>
      <c r="AU176" s="190" t="s">
        <v>81</v>
      </c>
      <c r="AY176" s="189" t="s">
        <v>121</v>
      </c>
      <c r="BK176" s="191">
        <f>SUM(BK177:BK185)</f>
        <v>43437.110000000001</v>
      </c>
    </row>
    <row r="177" s="2" customFormat="1" ht="37.8" customHeight="1">
      <c r="A177" s="34"/>
      <c r="B177" s="35"/>
      <c r="C177" s="194" t="s">
        <v>309</v>
      </c>
      <c r="D177" s="194" t="s">
        <v>123</v>
      </c>
      <c r="E177" s="195" t="s">
        <v>310</v>
      </c>
      <c r="F177" s="196" t="s">
        <v>311</v>
      </c>
      <c r="G177" s="197" t="s">
        <v>155</v>
      </c>
      <c r="H177" s="198">
        <v>16.024000000000001</v>
      </c>
      <c r="I177" s="199">
        <v>658</v>
      </c>
      <c r="J177" s="199">
        <f>ROUND(I177*H177,2)</f>
        <v>10543.790000000001</v>
      </c>
      <c r="K177" s="196" t="s">
        <v>127</v>
      </c>
      <c r="L177" s="40"/>
      <c r="M177" s="200" t="s">
        <v>30</v>
      </c>
      <c r="N177" s="201" t="s">
        <v>44</v>
      </c>
      <c r="O177" s="202">
        <v>1.1679999999999999</v>
      </c>
      <c r="P177" s="202">
        <f>O177*H177</f>
        <v>18.716031999999998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128</v>
      </c>
      <c r="AT177" s="204" t="s">
        <v>123</v>
      </c>
      <c r="AU177" s="204" t="s">
        <v>83</v>
      </c>
      <c r="AY177" s="18" t="s">
        <v>121</v>
      </c>
      <c r="BE177" s="205">
        <f>IF(N177="základní",J177,0)</f>
        <v>10543.790000000001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8" t="s">
        <v>81</v>
      </c>
      <c r="BK177" s="205">
        <f>ROUND(I177*H177,2)</f>
        <v>10543.790000000001</v>
      </c>
      <c r="BL177" s="18" t="s">
        <v>128</v>
      </c>
      <c r="BM177" s="204" t="s">
        <v>312</v>
      </c>
    </row>
    <row r="178" s="2" customFormat="1">
      <c r="A178" s="34"/>
      <c r="B178" s="35"/>
      <c r="C178" s="36"/>
      <c r="D178" s="206" t="s">
        <v>130</v>
      </c>
      <c r="E178" s="36"/>
      <c r="F178" s="207" t="s">
        <v>313</v>
      </c>
      <c r="G178" s="36"/>
      <c r="H178" s="36"/>
      <c r="I178" s="36"/>
      <c r="J178" s="36"/>
      <c r="K178" s="36"/>
      <c r="L178" s="40"/>
      <c r="M178" s="208"/>
      <c r="N178" s="209"/>
      <c r="O178" s="79"/>
      <c r="P178" s="79"/>
      <c r="Q178" s="79"/>
      <c r="R178" s="79"/>
      <c r="S178" s="79"/>
      <c r="T178" s="8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8" t="s">
        <v>130</v>
      </c>
      <c r="AU178" s="18" t="s">
        <v>83</v>
      </c>
    </row>
    <row r="179" s="2" customFormat="1" ht="33" customHeight="1">
      <c r="A179" s="34"/>
      <c r="B179" s="35"/>
      <c r="C179" s="194" t="s">
        <v>314</v>
      </c>
      <c r="D179" s="194" t="s">
        <v>123</v>
      </c>
      <c r="E179" s="195" t="s">
        <v>315</v>
      </c>
      <c r="F179" s="196" t="s">
        <v>316</v>
      </c>
      <c r="G179" s="197" t="s">
        <v>155</v>
      </c>
      <c r="H179" s="198">
        <v>16.024000000000001</v>
      </c>
      <c r="I179" s="199">
        <v>296</v>
      </c>
      <c r="J179" s="199">
        <f>ROUND(I179*H179,2)</f>
        <v>4743.1000000000004</v>
      </c>
      <c r="K179" s="196" t="s">
        <v>127</v>
      </c>
      <c r="L179" s="40"/>
      <c r="M179" s="200" t="s">
        <v>30</v>
      </c>
      <c r="N179" s="201" t="s">
        <v>44</v>
      </c>
      <c r="O179" s="202">
        <v>0.125</v>
      </c>
      <c r="P179" s="202">
        <f>O179*H179</f>
        <v>2.0030000000000001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128</v>
      </c>
      <c r="AT179" s="204" t="s">
        <v>123</v>
      </c>
      <c r="AU179" s="204" t="s">
        <v>83</v>
      </c>
      <c r="AY179" s="18" t="s">
        <v>121</v>
      </c>
      <c r="BE179" s="205">
        <f>IF(N179="základní",J179,0)</f>
        <v>4743.1000000000004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8" t="s">
        <v>81</v>
      </c>
      <c r="BK179" s="205">
        <f>ROUND(I179*H179,2)</f>
        <v>4743.1000000000004</v>
      </c>
      <c r="BL179" s="18" t="s">
        <v>128</v>
      </c>
      <c r="BM179" s="204" t="s">
        <v>317</v>
      </c>
    </row>
    <row r="180" s="2" customFormat="1">
      <c r="A180" s="34"/>
      <c r="B180" s="35"/>
      <c r="C180" s="36"/>
      <c r="D180" s="206" t="s">
        <v>130</v>
      </c>
      <c r="E180" s="36"/>
      <c r="F180" s="207" t="s">
        <v>318</v>
      </c>
      <c r="G180" s="36"/>
      <c r="H180" s="36"/>
      <c r="I180" s="36"/>
      <c r="J180" s="36"/>
      <c r="K180" s="36"/>
      <c r="L180" s="40"/>
      <c r="M180" s="208"/>
      <c r="N180" s="209"/>
      <c r="O180" s="79"/>
      <c r="P180" s="79"/>
      <c r="Q180" s="79"/>
      <c r="R180" s="79"/>
      <c r="S180" s="79"/>
      <c r="T180" s="80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8" t="s">
        <v>130</v>
      </c>
      <c r="AU180" s="18" t="s">
        <v>83</v>
      </c>
    </row>
    <row r="181" s="2" customFormat="1" ht="44.25" customHeight="1">
      <c r="A181" s="34"/>
      <c r="B181" s="35"/>
      <c r="C181" s="194" t="s">
        <v>319</v>
      </c>
      <c r="D181" s="194" t="s">
        <v>123</v>
      </c>
      <c r="E181" s="195" t="s">
        <v>320</v>
      </c>
      <c r="F181" s="196" t="s">
        <v>321</v>
      </c>
      <c r="G181" s="197" t="s">
        <v>155</v>
      </c>
      <c r="H181" s="198">
        <v>112.16800000000001</v>
      </c>
      <c r="I181" s="199">
        <v>12.9</v>
      </c>
      <c r="J181" s="199">
        <f>ROUND(I181*H181,2)</f>
        <v>1446.97</v>
      </c>
      <c r="K181" s="196" t="s">
        <v>127</v>
      </c>
      <c r="L181" s="40"/>
      <c r="M181" s="200" t="s">
        <v>30</v>
      </c>
      <c r="N181" s="201" t="s">
        <v>44</v>
      </c>
      <c r="O181" s="202">
        <v>0.0060000000000000001</v>
      </c>
      <c r="P181" s="202">
        <f>O181*H181</f>
        <v>0.67300800000000005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128</v>
      </c>
      <c r="AT181" s="204" t="s">
        <v>123</v>
      </c>
      <c r="AU181" s="204" t="s">
        <v>83</v>
      </c>
      <c r="AY181" s="18" t="s">
        <v>121</v>
      </c>
      <c r="BE181" s="205">
        <f>IF(N181="základní",J181,0)</f>
        <v>1446.97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8" t="s">
        <v>81</v>
      </c>
      <c r="BK181" s="205">
        <f>ROUND(I181*H181,2)</f>
        <v>1446.97</v>
      </c>
      <c r="BL181" s="18" t="s">
        <v>128</v>
      </c>
      <c r="BM181" s="204" t="s">
        <v>322</v>
      </c>
    </row>
    <row r="182" s="2" customFormat="1">
      <c r="A182" s="34"/>
      <c r="B182" s="35"/>
      <c r="C182" s="36"/>
      <c r="D182" s="206" t="s">
        <v>130</v>
      </c>
      <c r="E182" s="36"/>
      <c r="F182" s="207" t="s">
        <v>323</v>
      </c>
      <c r="G182" s="36"/>
      <c r="H182" s="36"/>
      <c r="I182" s="36"/>
      <c r="J182" s="36"/>
      <c r="K182" s="36"/>
      <c r="L182" s="40"/>
      <c r="M182" s="208"/>
      <c r="N182" s="209"/>
      <c r="O182" s="79"/>
      <c r="P182" s="79"/>
      <c r="Q182" s="79"/>
      <c r="R182" s="79"/>
      <c r="S182" s="79"/>
      <c r="T182" s="80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8" t="s">
        <v>130</v>
      </c>
      <c r="AU182" s="18" t="s">
        <v>83</v>
      </c>
    </row>
    <row r="183" s="13" customFormat="1">
      <c r="A183" s="13"/>
      <c r="B183" s="210"/>
      <c r="C183" s="211"/>
      <c r="D183" s="212" t="s">
        <v>132</v>
      </c>
      <c r="E183" s="211"/>
      <c r="F183" s="214" t="s">
        <v>324</v>
      </c>
      <c r="G183" s="211"/>
      <c r="H183" s="215">
        <v>112.16800000000001</v>
      </c>
      <c r="I183" s="211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0" t="s">
        <v>132</v>
      </c>
      <c r="AU183" s="220" t="s">
        <v>83</v>
      </c>
      <c r="AV183" s="13" t="s">
        <v>83</v>
      </c>
      <c r="AW183" s="13" t="s">
        <v>4</v>
      </c>
      <c r="AX183" s="13" t="s">
        <v>81</v>
      </c>
      <c r="AY183" s="220" t="s">
        <v>121</v>
      </c>
    </row>
    <row r="184" s="2" customFormat="1" ht="37.8" customHeight="1">
      <c r="A184" s="34"/>
      <c r="B184" s="35"/>
      <c r="C184" s="194" t="s">
        <v>325</v>
      </c>
      <c r="D184" s="194" t="s">
        <v>123</v>
      </c>
      <c r="E184" s="195" t="s">
        <v>326</v>
      </c>
      <c r="F184" s="196" t="s">
        <v>327</v>
      </c>
      <c r="G184" s="197" t="s">
        <v>155</v>
      </c>
      <c r="H184" s="198">
        <v>15.259</v>
      </c>
      <c r="I184" s="199">
        <v>1750</v>
      </c>
      <c r="J184" s="199">
        <f>ROUND(I184*H184,2)</f>
        <v>26703.25</v>
      </c>
      <c r="K184" s="196" t="s">
        <v>127</v>
      </c>
      <c r="L184" s="40"/>
      <c r="M184" s="200" t="s">
        <v>30</v>
      </c>
      <c r="N184" s="201" t="s">
        <v>44</v>
      </c>
      <c r="O184" s="202">
        <v>0</v>
      </c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128</v>
      </c>
      <c r="AT184" s="204" t="s">
        <v>123</v>
      </c>
      <c r="AU184" s="204" t="s">
        <v>83</v>
      </c>
      <c r="AY184" s="18" t="s">
        <v>121</v>
      </c>
      <c r="BE184" s="205">
        <f>IF(N184="základní",J184,0)</f>
        <v>26703.25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8" t="s">
        <v>81</v>
      </c>
      <c r="BK184" s="205">
        <f>ROUND(I184*H184,2)</f>
        <v>26703.25</v>
      </c>
      <c r="BL184" s="18" t="s">
        <v>128</v>
      </c>
      <c r="BM184" s="204" t="s">
        <v>328</v>
      </c>
    </row>
    <row r="185" s="2" customFormat="1">
      <c r="A185" s="34"/>
      <c r="B185" s="35"/>
      <c r="C185" s="36"/>
      <c r="D185" s="206" t="s">
        <v>130</v>
      </c>
      <c r="E185" s="36"/>
      <c r="F185" s="207" t="s">
        <v>329</v>
      </c>
      <c r="G185" s="36"/>
      <c r="H185" s="36"/>
      <c r="I185" s="36"/>
      <c r="J185" s="36"/>
      <c r="K185" s="36"/>
      <c r="L185" s="40"/>
      <c r="M185" s="208"/>
      <c r="N185" s="209"/>
      <c r="O185" s="79"/>
      <c r="P185" s="79"/>
      <c r="Q185" s="79"/>
      <c r="R185" s="79"/>
      <c r="S185" s="79"/>
      <c r="T185" s="80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8" t="s">
        <v>130</v>
      </c>
      <c r="AU185" s="18" t="s">
        <v>83</v>
      </c>
    </row>
    <row r="186" s="12" customFormat="1" ht="22.8" customHeight="1">
      <c r="A186" s="12"/>
      <c r="B186" s="179"/>
      <c r="C186" s="180"/>
      <c r="D186" s="181" t="s">
        <v>72</v>
      </c>
      <c r="E186" s="192" t="s">
        <v>330</v>
      </c>
      <c r="F186" s="192" t="s">
        <v>331</v>
      </c>
      <c r="G186" s="180"/>
      <c r="H186" s="180"/>
      <c r="I186" s="180"/>
      <c r="J186" s="193">
        <f>BK186</f>
        <v>9233.2000000000007</v>
      </c>
      <c r="K186" s="180"/>
      <c r="L186" s="184"/>
      <c r="M186" s="185"/>
      <c r="N186" s="186"/>
      <c r="O186" s="186"/>
      <c r="P186" s="187">
        <f>SUM(P187:P188)</f>
        <v>19.858344000000002</v>
      </c>
      <c r="Q186" s="186"/>
      <c r="R186" s="187">
        <f>SUM(R187:R188)</f>
        <v>0</v>
      </c>
      <c r="S186" s="186"/>
      <c r="T186" s="188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89" t="s">
        <v>81</v>
      </c>
      <c r="AT186" s="190" t="s">
        <v>72</v>
      </c>
      <c r="AU186" s="190" t="s">
        <v>81</v>
      </c>
      <c r="AY186" s="189" t="s">
        <v>121</v>
      </c>
      <c r="BK186" s="191">
        <f>SUM(BK187:BK188)</f>
        <v>9233.2000000000007</v>
      </c>
    </row>
    <row r="187" s="2" customFormat="1" ht="55.5" customHeight="1">
      <c r="A187" s="34"/>
      <c r="B187" s="35"/>
      <c r="C187" s="194" t="s">
        <v>332</v>
      </c>
      <c r="D187" s="194" t="s">
        <v>123</v>
      </c>
      <c r="E187" s="195" t="s">
        <v>333</v>
      </c>
      <c r="F187" s="196" t="s">
        <v>334</v>
      </c>
      <c r="G187" s="197" t="s">
        <v>155</v>
      </c>
      <c r="H187" s="198">
        <v>23.199000000000002</v>
      </c>
      <c r="I187" s="199">
        <v>398</v>
      </c>
      <c r="J187" s="199">
        <f>ROUND(I187*H187,2)</f>
        <v>9233.2000000000007</v>
      </c>
      <c r="K187" s="196" t="s">
        <v>127</v>
      </c>
      <c r="L187" s="40"/>
      <c r="M187" s="200" t="s">
        <v>30</v>
      </c>
      <c r="N187" s="201" t="s">
        <v>44</v>
      </c>
      <c r="O187" s="202">
        <v>0.85599999999999998</v>
      </c>
      <c r="P187" s="202">
        <f>O187*H187</f>
        <v>19.858344000000002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128</v>
      </c>
      <c r="AT187" s="204" t="s">
        <v>123</v>
      </c>
      <c r="AU187" s="204" t="s">
        <v>83</v>
      </c>
      <c r="AY187" s="18" t="s">
        <v>121</v>
      </c>
      <c r="BE187" s="205">
        <f>IF(N187="základní",J187,0)</f>
        <v>9233.2000000000007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8" t="s">
        <v>81</v>
      </c>
      <c r="BK187" s="205">
        <f>ROUND(I187*H187,2)</f>
        <v>9233.2000000000007</v>
      </c>
      <c r="BL187" s="18" t="s">
        <v>128</v>
      </c>
      <c r="BM187" s="204" t="s">
        <v>335</v>
      </c>
    </row>
    <row r="188" s="2" customFormat="1">
      <c r="A188" s="34"/>
      <c r="B188" s="35"/>
      <c r="C188" s="36"/>
      <c r="D188" s="206" t="s">
        <v>130</v>
      </c>
      <c r="E188" s="36"/>
      <c r="F188" s="207" t="s">
        <v>336</v>
      </c>
      <c r="G188" s="36"/>
      <c r="H188" s="36"/>
      <c r="I188" s="36"/>
      <c r="J188" s="36"/>
      <c r="K188" s="36"/>
      <c r="L188" s="40"/>
      <c r="M188" s="208"/>
      <c r="N188" s="209"/>
      <c r="O188" s="79"/>
      <c r="P188" s="79"/>
      <c r="Q188" s="79"/>
      <c r="R188" s="79"/>
      <c r="S188" s="79"/>
      <c r="T188" s="80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8" t="s">
        <v>130</v>
      </c>
      <c r="AU188" s="18" t="s">
        <v>83</v>
      </c>
    </row>
    <row r="189" s="12" customFormat="1" ht="25.92" customHeight="1">
      <c r="A189" s="12"/>
      <c r="B189" s="179"/>
      <c r="C189" s="180"/>
      <c r="D189" s="181" t="s">
        <v>72</v>
      </c>
      <c r="E189" s="182" t="s">
        <v>337</v>
      </c>
      <c r="F189" s="182" t="s">
        <v>338</v>
      </c>
      <c r="G189" s="180"/>
      <c r="H189" s="180"/>
      <c r="I189" s="180"/>
      <c r="J189" s="183">
        <f>BK189</f>
        <v>263222.98999999999</v>
      </c>
      <c r="K189" s="180"/>
      <c r="L189" s="184"/>
      <c r="M189" s="185"/>
      <c r="N189" s="186"/>
      <c r="O189" s="186"/>
      <c r="P189" s="187">
        <f>P190+P198+P206+P215</f>
        <v>167.02513000000002</v>
      </c>
      <c r="Q189" s="186"/>
      <c r="R189" s="187">
        <f>R190+R198+R206+R215</f>
        <v>1.5982380000000001</v>
      </c>
      <c r="S189" s="186"/>
      <c r="T189" s="188">
        <f>T190+T198+T206+T215</f>
        <v>1.0589999999999999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89" t="s">
        <v>83</v>
      </c>
      <c r="AT189" s="190" t="s">
        <v>72</v>
      </c>
      <c r="AU189" s="190" t="s">
        <v>73</v>
      </c>
      <c r="AY189" s="189" t="s">
        <v>121</v>
      </c>
      <c r="BK189" s="191">
        <f>BK190+BK198+BK206+BK215</f>
        <v>263222.98999999999</v>
      </c>
    </row>
    <row r="190" s="12" customFormat="1" ht="22.8" customHeight="1">
      <c r="A190" s="12"/>
      <c r="B190" s="179"/>
      <c r="C190" s="180"/>
      <c r="D190" s="181" t="s">
        <v>72</v>
      </c>
      <c r="E190" s="192" t="s">
        <v>339</v>
      </c>
      <c r="F190" s="192" t="s">
        <v>340</v>
      </c>
      <c r="G190" s="180"/>
      <c r="H190" s="180"/>
      <c r="I190" s="180"/>
      <c r="J190" s="193">
        <f>BK190</f>
        <v>7262.1800000000003</v>
      </c>
      <c r="K190" s="180"/>
      <c r="L190" s="184"/>
      <c r="M190" s="185"/>
      <c r="N190" s="186"/>
      <c r="O190" s="186"/>
      <c r="P190" s="187">
        <f>SUM(P191:P197)</f>
        <v>3.5071720000000002</v>
      </c>
      <c r="Q190" s="186"/>
      <c r="R190" s="187">
        <f>SUM(R191:R197)</f>
        <v>0.018090000000000002</v>
      </c>
      <c r="S190" s="186"/>
      <c r="T190" s="188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89" t="s">
        <v>83</v>
      </c>
      <c r="AT190" s="190" t="s">
        <v>72</v>
      </c>
      <c r="AU190" s="190" t="s">
        <v>81</v>
      </c>
      <c r="AY190" s="189" t="s">
        <v>121</v>
      </c>
      <c r="BK190" s="191">
        <f>SUM(BK191:BK197)</f>
        <v>7262.1800000000003</v>
      </c>
    </row>
    <row r="191" s="2" customFormat="1" ht="16.5" customHeight="1">
      <c r="A191" s="34"/>
      <c r="B191" s="35"/>
      <c r="C191" s="194" t="s">
        <v>341</v>
      </c>
      <c r="D191" s="194" t="s">
        <v>123</v>
      </c>
      <c r="E191" s="195" t="s">
        <v>342</v>
      </c>
      <c r="F191" s="196" t="s">
        <v>343</v>
      </c>
      <c r="G191" s="197" t="s">
        <v>212</v>
      </c>
      <c r="H191" s="198">
        <v>5.5</v>
      </c>
      <c r="I191" s="199">
        <v>541</v>
      </c>
      <c r="J191" s="199">
        <f>ROUND(I191*H191,2)</f>
        <v>2975.5</v>
      </c>
      <c r="K191" s="196" t="s">
        <v>127</v>
      </c>
      <c r="L191" s="40"/>
      <c r="M191" s="200" t="s">
        <v>30</v>
      </c>
      <c r="N191" s="201" t="s">
        <v>44</v>
      </c>
      <c r="O191" s="202">
        <v>0.47799999999999998</v>
      </c>
      <c r="P191" s="202">
        <f>O191*H191</f>
        <v>2.629</v>
      </c>
      <c r="Q191" s="202">
        <v>0.0016800000000000001</v>
      </c>
      <c r="R191" s="202">
        <f>Q191*H191</f>
        <v>0.0092399999999999999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215</v>
      </c>
      <c r="AT191" s="204" t="s">
        <v>123</v>
      </c>
      <c r="AU191" s="204" t="s">
        <v>83</v>
      </c>
      <c r="AY191" s="18" t="s">
        <v>121</v>
      </c>
      <c r="BE191" s="205">
        <f>IF(N191="základní",J191,0)</f>
        <v>2975.5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8" t="s">
        <v>81</v>
      </c>
      <c r="BK191" s="205">
        <f>ROUND(I191*H191,2)</f>
        <v>2975.5</v>
      </c>
      <c r="BL191" s="18" t="s">
        <v>215</v>
      </c>
      <c r="BM191" s="204" t="s">
        <v>344</v>
      </c>
    </row>
    <row r="192" s="2" customFormat="1">
      <c r="A192" s="34"/>
      <c r="B192" s="35"/>
      <c r="C192" s="36"/>
      <c r="D192" s="206" t="s">
        <v>130</v>
      </c>
      <c r="E192" s="36"/>
      <c r="F192" s="207" t="s">
        <v>345</v>
      </c>
      <c r="G192" s="36"/>
      <c r="H192" s="36"/>
      <c r="I192" s="36"/>
      <c r="J192" s="36"/>
      <c r="K192" s="36"/>
      <c r="L192" s="40"/>
      <c r="M192" s="208"/>
      <c r="N192" s="209"/>
      <c r="O192" s="79"/>
      <c r="P192" s="79"/>
      <c r="Q192" s="79"/>
      <c r="R192" s="79"/>
      <c r="S192" s="79"/>
      <c r="T192" s="80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8" t="s">
        <v>130</v>
      </c>
      <c r="AU192" s="18" t="s">
        <v>83</v>
      </c>
    </row>
    <row r="193" s="2" customFormat="1" ht="24.15" customHeight="1">
      <c r="A193" s="34"/>
      <c r="B193" s="35"/>
      <c r="C193" s="194" t="s">
        <v>346</v>
      </c>
      <c r="D193" s="194" t="s">
        <v>123</v>
      </c>
      <c r="E193" s="195" t="s">
        <v>347</v>
      </c>
      <c r="F193" s="196" t="s">
        <v>348</v>
      </c>
      <c r="G193" s="197" t="s">
        <v>253</v>
      </c>
      <c r="H193" s="198">
        <v>1</v>
      </c>
      <c r="I193" s="199">
        <v>691</v>
      </c>
      <c r="J193" s="199">
        <f>ROUND(I193*H193,2)</f>
        <v>691</v>
      </c>
      <c r="K193" s="196" t="s">
        <v>127</v>
      </c>
      <c r="L193" s="40"/>
      <c r="M193" s="200" t="s">
        <v>30</v>
      </c>
      <c r="N193" s="201" t="s">
        <v>44</v>
      </c>
      <c r="O193" s="202">
        <v>0.86099999999999999</v>
      </c>
      <c r="P193" s="202">
        <f>O193*H193</f>
        <v>0.86099999999999999</v>
      </c>
      <c r="Q193" s="202">
        <v>0.00165</v>
      </c>
      <c r="R193" s="202">
        <f>Q193*H193</f>
        <v>0.00165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215</v>
      </c>
      <c r="AT193" s="204" t="s">
        <v>123</v>
      </c>
      <c r="AU193" s="204" t="s">
        <v>83</v>
      </c>
      <c r="AY193" s="18" t="s">
        <v>121</v>
      </c>
      <c r="BE193" s="205">
        <f>IF(N193="základní",J193,0)</f>
        <v>691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8" t="s">
        <v>81</v>
      </c>
      <c r="BK193" s="205">
        <f>ROUND(I193*H193,2)</f>
        <v>691</v>
      </c>
      <c r="BL193" s="18" t="s">
        <v>215</v>
      </c>
      <c r="BM193" s="204" t="s">
        <v>349</v>
      </c>
    </row>
    <row r="194" s="2" customFormat="1">
      <c r="A194" s="34"/>
      <c r="B194" s="35"/>
      <c r="C194" s="36"/>
      <c r="D194" s="206" t="s">
        <v>130</v>
      </c>
      <c r="E194" s="36"/>
      <c r="F194" s="207" t="s">
        <v>350</v>
      </c>
      <c r="G194" s="36"/>
      <c r="H194" s="36"/>
      <c r="I194" s="36"/>
      <c r="J194" s="36"/>
      <c r="K194" s="36"/>
      <c r="L194" s="40"/>
      <c r="M194" s="208"/>
      <c r="N194" s="209"/>
      <c r="O194" s="79"/>
      <c r="P194" s="79"/>
      <c r="Q194" s="79"/>
      <c r="R194" s="79"/>
      <c r="S194" s="79"/>
      <c r="T194" s="8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8" t="s">
        <v>130</v>
      </c>
      <c r="AU194" s="18" t="s">
        <v>83</v>
      </c>
    </row>
    <row r="195" s="2" customFormat="1" ht="24.15" customHeight="1">
      <c r="A195" s="34"/>
      <c r="B195" s="35"/>
      <c r="C195" s="230" t="s">
        <v>351</v>
      </c>
      <c r="D195" s="230" t="s">
        <v>166</v>
      </c>
      <c r="E195" s="231" t="s">
        <v>352</v>
      </c>
      <c r="F195" s="232" t="s">
        <v>353</v>
      </c>
      <c r="G195" s="233" t="s">
        <v>253</v>
      </c>
      <c r="H195" s="234">
        <v>1</v>
      </c>
      <c r="I195" s="235">
        <v>3580</v>
      </c>
      <c r="J195" s="235">
        <f>ROUND(I195*H195,2)</f>
        <v>3580</v>
      </c>
      <c r="K195" s="232" t="s">
        <v>30</v>
      </c>
      <c r="L195" s="236"/>
      <c r="M195" s="237" t="s">
        <v>30</v>
      </c>
      <c r="N195" s="238" t="s">
        <v>44</v>
      </c>
      <c r="O195" s="202">
        <v>0</v>
      </c>
      <c r="P195" s="202">
        <f>O195*H195</f>
        <v>0</v>
      </c>
      <c r="Q195" s="202">
        <v>0.0071999999999999998</v>
      </c>
      <c r="R195" s="202">
        <f>Q195*H195</f>
        <v>0.0071999999999999998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296</v>
      </c>
      <c r="AT195" s="204" t="s">
        <v>166</v>
      </c>
      <c r="AU195" s="204" t="s">
        <v>83</v>
      </c>
      <c r="AY195" s="18" t="s">
        <v>121</v>
      </c>
      <c r="BE195" s="205">
        <f>IF(N195="základní",J195,0)</f>
        <v>3580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8" t="s">
        <v>81</v>
      </c>
      <c r="BK195" s="205">
        <f>ROUND(I195*H195,2)</f>
        <v>3580</v>
      </c>
      <c r="BL195" s="18" t="s">
        <v>215</v>
      </c>
      <c r="BM195" s="204" t="s">
        <v>354</v>
      </c>
    </row>
    <row r="196" s="2" customFormat="1" ht="49.05" customHeight="1">
      <c r="A196" s="34"/>
      <c r="B196" s="35"/>
      <c r="C196" s="194" t="s">
        <v>355</v>
      </c>
      <c r="D196" s="194" t="s">
        <v>123</v>
      </c>
      <c r="E196" s="195" t="s">
        <v>356</v>
      </c>
      <c r="F196" s="196" t="s">
        <v>357</v>
      </c>
      <c r="G196" s="197" t="s">
        <v>155</v>
      </c>
      <c r="H196" s="198">
        <v>0.017999999999999999</v>
      </c>
      <c r="I196" s="199">
        <v>871</v>
      </c>
      <c r="J196" s="199">
        <f>ROUND(I196*H196,2)</f>
        <v>15.68</v>
      </c>
      <c r="K196" s="196" t="s">
        <v>127</v>
      </c>
      <c r="L196" s="40"/>
      <c r="M196" s="200" t="s">
        <v>30</v>
      </c>
      <c r="N196" s="201" t="s">
        <v>44</v>
      </c>
      <c r="O196" s="202">
        <v>0.95399999999999996</v>
      </c>
      <c r="P196" s="202">
        <f>O196*H196</f>
        <v>0.017171999999999996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215</v>
      </c>
      <c r="AT196" s="204" t="s">
        <v>123</v>
      </c>
      <c r="AU196" s="204" t="s">
        <v>83</v>
      </c>
      <c r="AY196" s="18" t="s">
        <v>121</v>
      </c>
      <c r="BE196" s="205">
        <f>IF(N196="základní",J196,0)</f>
        <v>15.68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8" t="s">
        <v>81</v>
      </c>
      <c r="BK196" s="205">
        <f>ROUND(I196*H196,2)</f>
        <v>15.68</v>
      </c>
      <c r="BL196" s="18" t="s">
        <v>215</v>
      </c>
      <c r="BM196" s="204" t="s">
        <v>358</v>
      </c>
    </row>
    <row r="197" s="2" customFormat="1">
      <c r="A197" s="34"/>
      <c r="B197" s="35"/>
      <c r="C197" s="36"/>
      <c r="D197" s="206" t="s">
        <v>130</v>
      </c>
      <c r="E197" s="36"/>
      <c r="F197" s="207" t="s">
        <v>359</v>
      </c>
      <c r="G197" s="36"/>
      <c r="H197" s="36"/>
      <c r="I197" s="36"/>
      <c r="J197" s="36"/>
      <c r="K197" s="36"/>
      <c r="L197" s="40"/>
      <c r="M197" s="208"/>
      <c r="N197" s="209"/>
      <c r="O197" s="79"/>
      <c r="P197" s="79"/>
      <c r="Q197" s="79"/>
      <c r="R197" s="79"/>
      <c r="S197" s="79"/>
      <c r="T197" s="80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8" t="s">
        <v>130</v>
      </c>
      <c r="AU197" s="18" t="s">
        <v>83</v>
      </c>
    </row>
    <row r="198" s="12" customFormat="1" ht="22.8" customHeight="1">
      <c r="A198" s="12"/>
      <c r="B198" s="179"/>
      <c r="C198" s="180"/>
      <c r="D198" s="181" t="s">
        <v>72</v>
      </c>
      <c r="E198" s="192" t="s">
        <v>360</v>
      </c>
      <c r="F198" s="192" t="s">
        <v>361</v>
      </c>
      <c r="G198" s="180"/>
      <c r="H198" s="180"/>
      <c r="I198" s="180"/>
      <c r="J198" s="193">
        <f>BK198</f>
        <v>55932.339999999997</v>
      </c>
      <c r="K198" s="180"/>
      <c r="L198" s="184"/>
      <c r="M198" s="185"/>
      <c r="N198" s="186"/>
      <c r="O198" s="186"/>
      <c r="P198" s="187">
        <f>SUM(P199:P205)</f>
        <v>71.502794000000009</v>
      </c>
      <c r="Q198" s="186"/>
      <c r="R198" s="187">
        <f>SUM(R199:R205)</f>
        <v>0.57800000000000007</v>
      </c>
      <c r="S198" s="186"/>
      <c r="T198" s="188">
        <f>SUM(T199:T205)</f>
        <v>0.17500000000000002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89" t="s">
        <v>83</v>
      </c>
      <c r="AT198" s="190" t="s">
        <v>72</v>
      </c>
      <c r="AU198" s="190" t="s">
        <v>81</v>
      </c>
      <c r="AY198" s="189" t="s">
        <v>121</v>
      </c>
      <c r="BK198" s="191">
        <f>SUM(BK199:BK205)</f>
        <v>55932.339999999997</v>
      </c>
    </row>
    <row r="199" s="2" customFormat="1" ht="21.75" customHeight="1">
      <c r="A199" s="34"/>
      <c r="B199" s="35"/>
      <c r="C199" s="194" t="s">
        <v>362</v>
      </c>
      <c r="D199" s="194" t="s">
        <v>123</v>
      </c>
      <c r="E199" s="195" t="s">
        <v>363</v>
      </c>
      <c r="F199" s="196" t="s">
        <v>364</v>
      </c>
      <c r="G199" s="197" t="s">
        <v>212</v>
      </c>
      <c r="H199" s="198">
        <v>100</v>
      </c>
      <c r="I199" s="199">
        <v>95.700000000000003</v>
      </c>
      <c r="J199" s="199">
        <f>ROUND(I199*H199,2)</f>
        <v>9570</v>
      </c>
      <c r="K199" s="196" t="s">
        <v>127</v>
      </c>
      <c r="L199" s="40"/>
      <c r="M199" s="200" t="s">
        <v>30</v>
      </c>
      <c r="N199" s="201" t="s">
        <v>44</v>
      </c>
      <c r="O199" s="202">
        <v>0.17899999999999999</v>
      </c>
      <c r="P199" s="202">
        <f>O199*H199</f>
        <v>17.899999999999999</v>
      </c>
      <c r="Q199" s="202">
        <v>0</v>
      </c>
      <c r="R199" s="202">
        <f>Q199*H199</f>
        <v>0</v>
      </c>
      <c r="S199" s="202">
        <v>0.00175</v>
      </c>
      <c r="T199" s="203">
        <f>S199*H199</f>
        <v>0.17500000000000002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215</v>
      </c>
      <c r="AT199" s="204" t="s">
        <v>123</v>
      </c>
      <c r="AU199" s="204" t="s">
        <v>83</v>
      </c>
      <c r="AY199" s="18" t="s">
        <v>121</v>
      </c>
      <c r="BE199" s="205">
        <f>IF(N199="základní",J199,0)</f>
        <v>9570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8" t="s">
        <v>81</v>
      </c>
      <c r="BK199" s="205">
        <f>ROUND(I199*H199,2)</f>
        <v>9570</v>
      </c>
      <c r="BL199" s="18" t="s">
        <v>215</v>
      </c>
      <c r="BM199" s="204" t="s">
        <v>365</v>
      </c>
    </row>
    <row r="200" s="2" customFormat="1">
      <c r="A200" s="34"/>
      <c r="B200" s="35"/>
      <c r="C200" s="36"/>
      <c r="D200" s="206" t="s">
        <v>130</v>
      </c>
      <c r="E200" s="36"/>
      <c r="F200" s="207" t="s">
        <v>366</v>
      </c>
      <c r="G200" s="36"/>
      <c r="H200" s="36"/>
      <c r="I200" s="36"/>
      <c r="J200" s="36"/>
      <c r="K200" s="36"/>
      <c r="L200" s="40"/>
      <c r="M200" s="208"/>
      <c r="N200" s="209"/>
      <c r="O200" s="79"/>
      <c r="P200" s="79"/>
      <c r="Q200" s="79"/>
      <c r="R200" s="79"/>
      <c r="S200" s="79"/>
      <c r="T200" s="80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8" t="s">
        <v>130</v>
      </c>
      <c r="AU200" s="18" t="s">
        <v>83</v>
      </c>
    </row>
    <row r="201" s="2" customFormat="1" ht="44.25" customHeight="1">
      <c r="A201" s="34"/>
      <c r="B201" s="35"/>
      <c r="C201" s="194" t="s">
        <v>367</v>
      </c>
      <c r="D201" s="194" t="s">
        <v>123</v>
      </c>
      <c r="E201" s="195" t="s">
        <v>368</v>
      </c>
      <c r="F201" s="196" t="s">
        <v>369</v>
      </c>
      <c r="G201" s="197" t="s">
        <v>212</v>
      </c>
      <c r="H201" s="198">
        <v>100</v>
      </c>
      <c r="I201" s="199">
        <v>344</v>
      </c>
      <c r="J201" s="199">
        <f>ROUND(I201*H201,2)</f>
        <v>34400</v>
      </c>
      <c r="K201" s="196" t="s">
        <v>127</v>
      </c>
      <c r="L201" s="40"/>
      <c r="M201" s="200" t="s">
        <v>30</v>
      </c>
      <c r="N201" s="201" t="s">
        <v>44</v>
      </c>
      <c r="O201" s="202">
        <v>0.26000000000000001</v>
      </c>
      <c r="P201" s="202">
        <f>O201*H201</f>
        <v>26</v>
      </c>
      <c r="Q201" s="202">
        <v>0.0028900000000000002</v>
      </c>
      <c r="R201" s="202">
        <f>Q201*H201</f>
        <v>0.28900000000000003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215</v>
      </c>
      <c r="AT201" s="204" t="s">
        <v>123</v>
      </c>
      <c r="AU201" s="204" t="s">
        <v>83</v>
      </c>
      <c r="AY201" s="18" t="s">
        <v>121</v>
      </c>
      <c r="BE201" s="205">
        <f>IF(N201="základní",J201,0)</f>
        <v>34400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81</v>
      </c>
      <c r="BK201" s="205">
        <f>ROUND(I201*H201,2)</f>
        <v>34400</v>
      </c>
      <c r="BL201" s="18" t="s">
        <v>215</v>
      </c>
      <c r="BM201" s="204" t="s">
        <v>370</v>
      </c>
    </row>
    <row r="202" s="2" customFormat="1">
      <c r="A202" s="34"/>
      <c r="B202" s="35"/>
      <c r="C202" s="36"/>
      <c r="D202" s="206" t="s">
        <v>130</v>
      </c>
      <c r="E202" s="36"/>
      <c r="F202" s="207" t="s">
        <v>371</v>
      </c>
      <c r="G202" s="36"/>
      <c r="H202" s="36"/>
      <c r="I202" s="36"/>
      <c r="J202" s="36"/>
      <c r="K202" s="36"/>
      <c r="L202" s="40"/>
      <c r="M202" s="208"/>
      <c r="N202" s="209"/>
      <c r="O202" s="79"/>
      <c r="P202" s="79"/>
      <c r="Q202" s="79"/>
      <c r="R202" s="79"/>
      <c r="S202" s="79"/>
      <c r="T202" s="80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8" t="s">
        <v>130</v>
      </c>
      <c r="AU202" s="18" t="s">
        <v>83</v>
      </c>
    </row>
    <row r="203" s="2" customFormat="1" ht="16.5" customHeight="1">
      <c r="A203" s="34"/>
      <c r="B203" s="35"/>
      <c r="C203" s="194" t="s">
        <v>372</v>
      </c>
      <c r="D203" s="194" t="s">
        <v>123</v>
      </c>
      <c r="E203" s="195" t="s">
        <v>373</v>
      </c>
      <c r="F203" s="196" t="s">
        <v>374</v>
      </c>
      <c r="G203" s="197" t="s">
        <v>212</v>
      </c>
      <c r="H203" s="198">
        <v>100</v>
      </c>
      <c r="I203" s="199">
        <v>105</v>
      </c>
      <c r="J203" s="199">
        <f>ROUND(I203*H203,2)</f>
        <v>10500</v>
      </c>
      <c r="K203" s="196" t="s">
        <v>30</v>
      </c>
      <c r="L203" s="40"/>
      <c r="M203" s="200" t="s">
        <v>30</v>
      </c>
      <c r="N203" s="201" t="s">
        <v>44</v>
      </c>
      <c r="O203" s="202">
        <v>0.26000000000000001</v>
      </c>
      <c r="P203" s="202">
        <f>O203*H203</f>
        <v>26</v>
      </c>
      <c r="Q203" s="202">
        <v>0.0028900000000000002</v>
      </c>
      <c r="R203" s="202">
        <f>Q203*H203</f>
        <v>0.28900000000000003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215</v>
      </c>
      <c r="AT203" s="204" t="s">
        <v>123</v>
      </c>
      <c r="AU203" s="204" t="s">
        <v>83</v>
      </c>
      <c r="AY203" s="18" t="s">
        <v>121</v>
      </c>
      <c r="BE203" s="205">
        <f>IF(N203="základní",J203,0)</f>
        <v>10500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8" t="s">
        <v>81</v>
      </c>
      <c r="BK203" s="205">
        <f>ROUND(I203*H203,2)</f>
        <v>10500</v>
      </c>
      <c r="BL203" s="18" t="s">
        <v>215</v>
      </c>
      <c r="BM203" s="204" t="s">
        <v>375</v>
      </c>
    </row>
    <row r="204" s="2" customFormat="1" ht="49.05" customHeight="1">
      <c r="A204" s="34"/>
      <c r="B204" s="35"/>
      <c r="C204" s="194" t="s">
        <v>376</v>
      </c>
      <c r="D204" s="194" t="s">
        <v>123</v>
      </c>
      <c r="E204" s="195" t="s">
        <v>377</v>
      </c>
      <c r="F204" s="196" t="s">
        <v>378</v>
      </c>
      <c r="G204" s="197" t="s">
        <v>155</v>
      </c>
      <c r="H204" s="198">
        <v>0.57799999999999996</v>
      </c>
      <c r="I204" s="199">
        <v>2530</v>
      </c>
      <c r="J204" s="199">
        <f>ROUND(I204*H204,2)</f>
        <v>1462.3399999999999</v>
      </c>
      <c r="K204" s="196" t="s">
        <v>127</v>
      </c>
      <c r="L204" s="40"/>
      <c r="M204" s="200" t="s">
        <v>30</v>
      </c>
      <c r="N204" s="201" t="s">
        <v>44</v>
      </c>
      <c r="O204" s="202">
        <v>2.7730000000000001</v>
      </c>
      <c r="P204" s="202">
        <f>O204*H204</f>
        <v>1.6027940000000001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215</v>
      </c>
      <c r="AT204" s="204" t="s">
        <v>123</v>
      </c>
      <c r="AU204" s="204" t="s">
        <v>83</v>
      </c>
      <c r="AY204" s="18" t="s">
        <v>121</v>
      </c>
      <c r="BE204" s="205">
        <f>IF(N204="základní",J204,0)</f>
        <v>1462.3399999999999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8" t="s">
        <v>81</v>
      </c>
      <c r="BK204" s="205">
        <f>ROUND(I204*H204,2)</f>
        <v>1462.3399999999999</v>
      </c>
      <c r="BL204" s="18" t="s">
        <v>215</v>
      </c>
      <c r="BM204" s="204" t="s">
        <v>379</v>
      </c>
    </row>
    <row r="205" s="2" customFormat="1">
      <c r="A205" s="34"/>
      <c r="B205" s="35"/>
      <c r="C205" s="36"/>
      <c r="D205" s="206" t="s">
        <v>130</v>
      </c>
      <c r="E205" s="36"/>
      <c r="F205" s="207" t="s">
        <v>380</v>
      </c>
      <c r="G205" s="36"/>
      <c r="H205" s="36"/>
      <c r="I205" s="36"/>
      <c r="J205" s="36"/>
      <c r="K205" s="36"/>
      <c r="L205" s="40"/>
      <c r="M205" s="208"/>
      <c r="N205" s="209"/>
      <c r="O205" s="79"/>
      <c r="P205" s="79"/>
      <c r="Q205" s="79"/>
      <c r="R205" s="79"/>
      <c r="S205" s="79"/>
      <c r="T205" s="80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8" t="s">
        <v>130</v>
      </c>
      <c r="AU205" s="18" t="s">
        <v>83</v>
      </c>
    </row>
    <row r="206" s="12" customFormat="1" ht="22.8" customHeight="1">
      <c r="A206" s="12"/>
      <c r="B206" s="179"/>
      <c r="C206" s="180"/>
      <c r="D206" s="181" t="s">
        <v>72</v>
      </c>
      <c r="E206" s="192" t="s">
        <v>381</v>
      </c>
      <c r="F206" s="192" t="s">
        <v>382</v>
      </c>
      <c r="G206" s="180"/>
      <c r="H206" s="180"/>
      <c r="I206" s="180"/>
      <c r="J206" s="193">
        <f>BK206</f>
        <v>185303.47</v>
      </c>
      <c r="K206" s="180"/>
      <c r="L206" s="184"/>
      <c r="M206" s="185"/>
      <c r="N206" s="186"/>
      <c r="O206" s="186"/>
      <c r="P206" s="187">
        <f>SUM(P207:P214)</f>
        <v>76.415164000000004</v>
      </c>
      <c r="Q206" s="186"/>
      <c r="R206" s="187">
        <f>SUM(R207:R214)</f>
        <v>0.94764799999999993</v>
      </c>
      <c r="S206" s="186"/>
      <c r="T206" s="188">
        <f>SUM(T207:T214)</f>
        <v>0.88400000000000001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89" t="s">
        <v>83</v>
      </c>
      <c r="AT206" s="190" t="s">
        <v>72</v>
      </c>
      <c r="AU206" s="190" t="s">
        <v>81</v>
      </c>
      <c r="AY206" s="189" t="s">
        <v>121</v>
      </c>
      <c r="BK206" s="191">
        <f>SUM(BK207:BK214)</f>
        <v>185303.47</v>
      </c>
    </row>
    <row r="207" s="2" customFormat="1" ht="24.15" customHeight="1">
      <c r="A207" s="34"/>
      <c r="B207" s="35"/>
      <c r="C207" s="194" t="s">
        <v>383</v>
      </c>
      <c r="D207" s="194" t="s">
        <v>123</v>
      </c>
      <c r="E207" s="195" t="s">
        <v>384</v>
      </c>
      <c r="F207" s="196" t="s">
        <v>385</v>
      </c>
      <c r="G207" s="197" t="s">
        <v>212</v>
      </c>
      <c r="H207" s="198">
        <v>272</v>
      </c>
      <c r="I207" s="199">
        <v>31.5</v>
      </c>
      <c r="J207" s="199">
        <f>ROUND(I207*H207,2)</f>
        <v>8568</v>
      </c>
      <c r="K207" s="196" t="s">
        <v>127</v>
      </c>
      <c r="L207" s="40"/>
      <c r="M207" s="200" t="s">
        <v>30</v>
      </c>
      <c r="N207" s="201" t="s">
        <v>44</v>
      </c>
      <c r="O207" s="202">
        <v>0.069000000000000006</v>
      </c>
      <c r="P207" s="202">
        <f>O207*H207</f>
        <v>18.768000000000001</v>
      </c>
      <c r="Q207" s="202">
        <v>0</v>
      </c>
      <c r="R207" s="202">
        <f>Q207*H207</f>
        <v>0</v>
      </c>
      <c r="S207" s="202">
        <v>0.0032499999999999999</v>
      </c>
      <c r="T207" s="203">
        <f>S207*H207</f>
        <v>0.88400000000000001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215</v>
      </c>
      <c r="AT207" s="204" t="s">
        <v>123</v>
      </c>
      <c r="AU207" s="204" t="s">
        <v>83</v>
      </c>
      <c r="AY207" s="18" t="s">
        <v>121</v>
      </c>
      <c r="BE207" s="205">
        <f>IF(N207="základní",J207,0)</f>
        <v>8568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8" t="s">
        <v>81</v>
      </c>
      <c r="BK207" s="205">
        <f>ROUND(I207*H207,2)</f>
        <v>8568</v>
      </c>
      <c r="BL207" s="18" t="s">
        <v>215</v>
      </c>
      <c r="BM207" s="204" t="s">
        <v>386</v>
      </c>
    </row>
    <row r="208" s="2" customFormat="1">
      <c r="A208" s="34"/>
      <c r="B208" s="35"/>
      <c r="C208" s="36"/>
      <c r="D208" s="206" t="s">
        <v>130</v>
      </c>
      <c r="E208" s="36"/>
      <c r="F208" s="207" t="s">
        <v>387</v>
      </c>
      <c r="G208" s="36"/>
      <c r="H208" s="36"/>
      <c r="I208" s="36"/>
      <c r="J208" s="36"/>
      <c r="K208" s="36"/>
      <c r="L208" s="40"/>
      <c r="M208" s="208"/>
      <c r="N208" s="209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8" t="s">
        <v>130</v>
      </c>
      <c r="AU208" s="18" t="s">
        <v>83</v>
      </c>
    </row>
    <row r="209" s="2" customFormat="1" ht="37.8" customHeight="1">
      <c r="A209" s="34"/>
      <c r="B209" s="35"/>
      <c r="C209" s="194" t="s">
        <v>388</v>
      </c>
      <c r="D209" s="194" t="s">
        <v>123</v>
      </c>
      <c r="E209" s="195" t="s">
        <v>389</v>
      </c>
      <c r="F209" s="196" t="s">
        <v>390</v>
      </c>
      <c r="G209" s="197" t="s">
        <v>212</v>
      </c>
      <c r="H209" s="198">
        <v>272</v>
      </c>
      <c r="I209" s="199">
        <v>151</v>
      </c>
      <c r="J209" s="199">
        <f>ROUND(I209*H209,2)</f>
        <v>41072</v>
      </c>
      <c r="K209" s="196" t="s">
        <v>127</v>
      </c>
      <c r="L209" s="40"/>
      <c r="M209" s="200" t="s">
        <v>30</v>
      </c>
      <c r="N209" s="201" t="s">
        <v>44</v>
      </c>
      <c r="O209" s="202">
        <v>0.20899999999999999</v>
      </c>
      <c r="P209" s="202">
        <f>O209*H209</f>
        <v>56.847999999999999</v>
      </c>
      <c r="Q209" s="202">
        <v>0.00058</v>
      </c>
      <c r="R209" s="202">
        <f>Q209*H209</f>
        <v>0.15776000000000001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215</v>
      </c>
      <c r="AT209" s="204" t="s">
        <v>123</v>
      </c>
      <c r="AU209" s="204" t="s">
        <v>83</v>
      </c>
      <c r="AY209" s="18" t="s">
        <v>121</v>
      </c>
      <c r="BE209" s="205">
        <f>IF(N209="základní",J209,0)</f>
        <v>41072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8" t="s">
        <v>81</v>
      </c>
      <c r="BK209" s="205">
        <f>ROUND(I209*H209,2)</f>
        <v>41072</v>
      </c>
      <c r="BL209" s="18" t="s">
        <v>215</v>
      </c>
      <c r="BM209" s="204" t="s">
        <v>391</v>
      </c>
    </row>
    <row r="210" s="2" customFormat="1">
      <c r="A210" s="34"/>
      <c r="B210" s="35"/>
      <c r="C210" s="36"/>
      <c r="D210" s="206" t="s">
        <v>130</v>
      </c>
      <c r="E210" s="36"/>
      <c r="F210" s="207" t="s">
        <v>392</v>
      </c>
      <c r="G210" s="36"/>
      <c r="H210" s="36"/>
      <c r="I210" s="36"/>
      <c r="J210" s="36"/>
      <c r="K210" s="36"/>
      <c r="L210" s="40"/>
      <c r="M210" s="208"/>
      <c r="N210" s="209"/>
      <c r="O210" s="79"/>
      <c r="P210" s="79"/>
      <c r="Q210" s="79"/>
      <c r="R210" s="79"/>
      <c r="S210" s="79"/>
      <c r="T210" s="80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8" t="s">
        <v>130</v>
      </c>
      <c r="AU210" s="18" t="s">
        <v>83</v>
      </c>
    </row>
    <row r="211" s="2" customFormat="1" ht="24.15" customHeight="1">
      <c r="A211" s="34"/>
      <c r="B211" s="35"/>
      <c r="C211" s="230" t="s">
        <v>393</v>
      </c>
      <c r="D211" s="230" t="s">
        <v>166</v>
      </c>
      <c r="E211" s="231" t="s">
        <v>394</v>
      </c>
      <c r="F211" s="232" t="s">
        <v>395</v>
      </c>
      <c r="G211" s="233" t="s">
        <v>212</v>
      </c>
      <c r="H211" s="234">
        <v>299.19999999999999</v>
      </c>
      <c r="I211" s="235">
        <v>451</v>
      </c>
      <c r="J211" s="235">
        <f>ROUND(I211*H211,2)</f>
        <v>134939.20000000001</v>
      </c>
      <c r="K211" s="232" t="s">
        <v>127</v>
      </c>
      <c r="L211" s="236"/>
      <c r="M211" s="237" t="s">
        <v>30</v>
      </c>
      <c r="N211" s="238" t="s">
        <v>44</v>
      </c>
      <c r="O211" s="202">
        <v>0</v>
      </c>
      <c r="P211" s="202">
        <f>O211*H211</f>
        <v>0</v>
      </c>
      <c r="Q211" s="202">
        <v>0.00264</v>
      </c>
      <c r="R211" s="202">
        <f>Q211*H211</f>
        <v>0.78988799999999992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296</v>
      </c>
      <c r="AT211" s="204" t="s">
        <v>166</v>
      </c>
      <c r="AU211" s="204" t="s">
        <v>83</v>
      </c>
      <c r="AY211" s="18" t="s">
        <v>121</v>
      </c>
      <c r="BE211" s="205">
        <f>IF(N211="základní",J211,0)</f>
        <v>134939.20000000001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8" t="s">
        <v>81</v>
      </c>
      <c r="BK211" s="205">
        <f>ROUND(I211*H211,2)</f>
        <v>134939.20000000001</v>
      </c>
      <c r="BL211" s="18" t="s">
        <v>215</v>
      </c>
      <c r="BM211" s="204" t="s">
        <v>396</v>
      </c>
    </row>
    <row r="212" s="13" customFormat="1">
      <c r="A212" s="13"/>
      <c r="B212" s="210"/>
      <c r="C212" s="211"/>
      <c r="D212" s="212" t="s">
        <v>132</v>
      </c>
      <c r="E212" s="211"/>
      <c r="F212" s="214" t="s">
        <v>397</v>
      </c>
      <c r="G212" s="211"/>
      <c r="H212" s="215">
        <v>299.19999999999999</v>
      </c>
      <c r="I212" s="211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0" t="s">
        <v>132</v>
      </c>
      <c r="AU212" s="220" t="s">
        <v>83</v>
      </c>
      <c r="AV212" s="13" t="s">
        <v>83</v>
      </c>
      <c r="AW212" s="13" t="s">
        <v>4</v>
      </c>
      <c r="AX212" s="13" t="s">
        <v>81</v>
      </c>
      <c r="AY212" s="220" t="s">
        <v>121</v>
      </c>
    </row>
    <row r="213" s="2" customFormat="1" ht="49.05" customHeight="1">
      <c r="A213" s="34"/>
      <c r="B213" s="35"/>
      <c r="C213" s="194" t="s">
        <v>398</v>
      </c>
      <c r="D213" s="194" t="s">
        <v>123</v>
      </c>
      <c r="E213" s="195" t="s">
        <v>399</v>
      </c>
      <c r="F213" s="196" t="s">
        <v>400</v>
      </c>
      <c r="G213" s="197" t="s">
        <v>155</v>
      </c>
      <c r="H213" s="198">
        <v>0.94799999999999995</v>
      </c>
      <c r="I213" s="199">
        <v>764</v>
      </c>
      <c r="J213" s="199">
        <f>ROUND(I213*H213,2)</f>
        <v>724.26999999999998</v>
      </c>
      <c r="K213" s="196" t="s">
        <v>127</v>
      </c>
      <c r="L213" s="40"/>
      <c r="M213" s="200" t="s">
        <v>30</v>
      </c>
      <c r="N213" s="201" t="s">
        <v>44</v>
      </c>
      <c r="O213" s="202">
        <v>0.84299999999999997</v>
      </c>
      <c r="P213" s="202">
        <f>O213*H213</f>
        <v>0.79916399999999999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215</v>
      </c>
      <c r="AT213" s="204" t="s">
        <v>123</v>
      </c>
      <c r="AU213" s="204" t="s">
        <v>83</v>
      </c>
      <c r="AY213" s="18" t="s">
        <v>121</v>
      </c>
      <c r="BE213" s="205">
        <f>IF(N213="základní",J213,0)</f>
        <v>724.26999999999998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8" t="s">
        <v>81</v>
      </c>
      <c r="BK213" s="205">
        <f>ROUND(I213*H213,2)</f>
        <v>724.26999999999998</v>
      </c>
      <c r="BL213" s="18" t="s">
        <v>215</v>
      </c>
      <c r="BM213" s="204" t="s">
        <v>401</v>
      </c>
    </row>
    <row r="214" s="2" customFormat="1">
      <c r="A214" s="34"/>
      <c r="B214" s="35"/>
      <c r="C214" s="36"/>
      <c r="D214" s="206" t="s">
        <v>130</v>
      </c>
      <c r="E214" s="36"/>
      <c r="F214" s="207" t="s">
        <v>402</v>
      </c>
      <c r="G214" s="36"/>
      <c r="H214" s="36"/>
      <c r="I214" s="36"/>
      <c r="J214" s="36"/>
      <c r="K214" s="36"/>
      <c r="L214" s="40"/>
      <c r="M214" s="208"/>
      <c r="N214" s="209"/>
      <c r="O214" s="79"/>
      <c r="P214" s="79"/>
      <c r="Q214" s="79"/>
      <c r="R214" s="79"/>
      <c r="S214" s="79"/>
      <c r="T214" s="8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8" t="s">
        <v>130</v>
      </c>
      <c r="AU214" s="18" t="s">
        <v>83</v>
      </c>
    </row>
    <row r="215" s="12" customFormat="1" ht="22.8" customHeight="1">
      <c r="A215" s="12"/>
      <c r="B215" s="179"/>
      <c r="C215" s="180"/>
      <c r="D215" s="181" t="s">
        <v>72</v>
      </c>
      <c r="E215" s="192" t="s">
        <v>403</v>
      </c>
      <c r="F215" s="192" t="s">
        <v>404</v>
      </c>
      <c r="G215" s="180"/>
      <c r="H215" s="180"/>
      <c r="I215" s="180"/>
      <c r="J215" s="193">
        <f>BK215</f>
        <v>14725</v>
      </c>
      <c r="K215" s="180"/>
      <c r="L215" s="184"/>
      <c r="M215" s="185"/>
      <c r="N215" s="186"/>
      <c r="O215" s="186"/>
      <c r="P215" s="187">
        <f>SUM(P216:P219)</f>
        <v>15.6</v>
      </c>
      <c r="Q215" s="186"/>
      <c r="R215" s="187">
        <f>SUM(R216:R219)</f>
        <v>0.0545</v>
      </c>
      <c r="S215" s="186"/>
      <c r="T215" s="188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89" t="s">
        <v>83</v>
      </c>
      <c r="AT215" s="190" t="s">
        <v>72</v>
      </c>
      <c r="AU215" s="190" t="s">
        <v>81</v>
      </c>
      <c r="AY215" s="189" t="s">
        <v>121</v>
      </c>
      <c r="BK215" s="191">
        <f>SUM(BK216:BK219)</f>
        <v>14725</v>
      </c>
    </row>
    <row r="216" s="2" customFormat="1" ht="37.8" customHeight="1">
      <c r="A216" s="34"/>
      <c r="B216" s="35"/>
      <c r="C216" s="194" t="s">
        <v>405</v>
      </c>
      <c r="D216" s="194" t="s">
        <v>123</v>
      </c>
      <c r="E216" s="195" t="s">
        <v>406</v>
      </c>
      <c r="F216" s="196" t="s">
        <v>407</v>
      </c>
      <c r="G216" s="197" t="s">
        <v>126</v>
      </c>
      <c r="H216" s="198">
        <v>50</v>
      </c>
      <c r="I216" s="199">
        <v>48.5</v>
      </c>
      <c r="J216" s="199">
        <f>ROUND(I216*H216,2)</f>
        <v>2425</v>
      </c>
      <c r="K216" s="196" t="s">
        <v>127</v>
      </c>
      <c r="L216" s="40"/>
      <c r="M216" s="200" t="s">
        <v>30</v>
      </c>
      <c r="N216" s="201" t="s">
        <v>44</v>
      </c>
      <c r="O216" s="202">
        <v>0.074999999999999997</v>
      </c>
      <c r="P216" s="202">
        <f>O216*H216</f>
        <v>3.75</v>
      </c>
      <c r="Q216" s="202">
        <v>0.00011</v>
      </c>
      <c r="R216" s="202">
        <f>Q216*H216</f>
        <v>0.0055000000000000005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215</v>
      </c>
      <c r="AT216" s="204" t="s">
        <v>123</v>
      </c>
      <c r="AU216" s="204" t="s">
        <v>83</v>
      </c>
      <c r="AY216" s="18" t="s">
        <v>121</v>
      </c>
      <c r="BE216" s="205">
        <f>IF(N216="základní",J216,0)</f>
        <v>2425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8" t="s">
        <v>81</v>
      </c>
      <c r="BK216" s="205">
        <f>ROUND(I216*H216,2)</f>
        <v>2425</v>
      </c>
      <c r="BL216" s="18" t="s">
        <v>215</v>
      </c>
      <c r="BM216" s="204" t="s">
        <v>408</v>
      </c>
    </row>
    <row r="217" s="2" customFormat="1">
      <c r="A217" s="34"/>
      <c r="B217" s="35"/>
      <c r="C217" s="36"/>
      <c r="D217" s="206" t="s">
        <v>130</v>
      </c>
      <c r="E217" s="36"/>
      <c r="F217" s="207" t="s">
        <v>409</v>
      </c>
      <c r="G217" s="36"/>
      <c r="H217" s="36"/>
      <c r="I217" s="36"/>
      <c r="J217" s="36"/>
      <c r="K217" s="36"/>
      <c r="L217" s="40"/>
      <c r="M217" s="208"/>
      <c r="N217" s="209"/>
      <c r="O217" s="79"/>
      <c r="P217" s="79"/>
      <c r="Q217" s="79"/>
      <c r="R217" s="79"/>
      <c r="S217" s="79"/>
      <c r="T217" s="80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8" t="s">
        <v>130</v>
      </c>
      <c r="AU217" s="18" t="s">
        <v>83</v>
      </c>
    </row>
    <row r="218" s="2" customFormat="1" ht="24.15" customHeight="1">
      <c r="A218" s="34"/>
      <c r="B218" s="35"/>
      <c r="C218" s="194" t="s">
        <v>410</v>
      </c>
      <c r="D218" s="194" t="s">
        <v>123</v>
      </c>
      <c r="E218" s="195" t="s">
        <v>411</v>
      </c>
      <c r="F218" s="196" t="s">
        <v>412</v>
      </c>
      <c r="G218" s="197" t="s">
        <v>126</v>
      </c>
      <c r="H218" s="198">
        <v>50</v>
      </c>
      <c r="I218" s="199">
        <v>246</v>
      </c>
      <c r="J218" s="199">
        <f>ROUND(I218*H218,2)</f>
        <v>12300</v>
      </c>
      <c r="K218" s="196" t="s">
        <v>127</v>
      </c>
      <c r="L218" s="40"/>
      <c r="M218" s="200" t="s">
        <v>30</v>
      </c>
      <c r="N218" s="201" t="s">
        <v>44</v>
      </c>
      <c r="O218" s="202">
        <v>0.23699999999999999</v>
      </c>
      <c r="P218" s="202">
        <f>O218*H218</f>
        <v>11.85</v>
      </c>
      <c r="Q218" s="202">
        <v>0.00097999999999999997</v>
      </c>
      <c r="R218" s="202">
        <f>Q218*H218</f>
        <v>0.049000000000000002</v>
      </c>
      <c r="S218" s="202">
        <v>0</v>
      </c>
      <c r="T218" s="20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215</v>
      </c>
      <c r="AT218" s="204" t="s">
        <v>123</v>
      </c>
      <c r="AU218" s="204" t="s">
        <v>83</v>
      </c>
      <c r="AY218" s="18" t="s">
        <v>121</v>
      </c>
      <c r="BE218" s="205">
        <f>IF(N218="základní",J218,0)</f>
        <v>12300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8" t="s">
        <v>81</v>
      </c>
      <c r="BK218" s="205">
        <f>ROUND(I218*H218,2)</f>
        <v>12300</v>
      </c>
      <c r="BL218" s="18" t="s">
        <v>215</v>
      </c>
      <c r="BM218" s="204" t="s">
        <v>413</v>
      </c>
    </row>
    <row r="219" s="2" customFormat="1">
      <c r="A219" s="34"/>
      <c r="B219" s="35"/>
      <c r="C219" s="36"/>
      <c r="D219" s="206" t="s">
        <v>130</v>
      </c>
      <c r="E219" s="36"/>
      <c r="F219" s="207" t="s">
        <v>414</v>
      </c>
      <c r="G219" s="36"/>
      <c r="H219" s="36"/>
      <c r="I219" s="36"/>
      <c r="J219" s="36"/>
      <c r="K219" s="36"/>
      <c r="L219" s="40"/>
      <c r="M219" s="239"/>
      <c r="N219" s="240"/>
      <c r="O219" s="241"/>
      <c r="P219" s="241"/>
      <c r="Q219" s="241"/>
      <c r="R219" s="241"/>
      <c r="S219" s="241"/>
      <c r="T219" s="24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8" t="s">
        <v>130</v>
      </c>
      <c r="AU219" s="18" t="s">
        <v>83</v>
      </c>
    </row>
    <row r="220" s="2" customFormat="1" ht="6.96" customHeight="1">
      <c r="A220" s="34"/>
      <c r="B220" s="54"/>
      <c r="C220" s="55"/>
      <c r="D220" s="55"/>
      <c r="E220" s="55"/>
      <c r="F220" s="55"/>
      <c r="G220" s="55"/>
      <c r="H220" s="55"/>
      <c r="I220" s="55"/>
      <c r="J220" s="55"/>
      <c r="K220" s="55"/>
      <c r="L220" s="40"/>
      <c r="M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</row>
  </sheetData>
  <sheetProtection sheet="1" autoFilter="0" formatColumns="0" formatRows="0" objects="1" scenarios="1" spinCount="100000" saltValue="cgvgvpG63YI7fSJTO37gY8Y47Rvty/L3OhviEj8XSx8JKbksFhf9odnQR33zGCu064a9chxk1AbqaVieAm+Eqg==" hashValue="ZxLyWVImDTqnAck0nPHGfIR2RyUdoeSt2H4+In7QxPOI5PceynyCaTjHS2IBt4StaQ06hwvgZFlXUzJr0RymkA==" algorithmName="SHA-512" password="CC35"/>
  <autoFilter ref="C93:K219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113106121"/>
    <hyperlink ref="F101" r:id="rId2" display="https://podminky.urs.cz/item/CS_URS_2024_01/132112131"/>
    <hyperlink ref="F105" r:id="rId3" display="https://podminky.urs.cz/item/CS_URS_2024_01/133112811"/>
    <hyperlink ref="F108" r:id="rId4" display="https://podminky.urs.cz/item/CS_URS_2024_01/162651112"/>
    <hyperlink ref="F111" r:id="rId5" display="https://podminky.urs.cz/item/CS_URS_2024_01/171201231"/>
    <hyperlink ref="F114" r:id="rId6" display="https://podminky.urs.cz/item/CS_URS_2024_01/175111101"/>
    <hyperlink ref="F119" r:id="rId7" display="https://podminky.urs.cz/item/CS_URS_2024_01/181911101"/>
    <hyperlink ref="F124" r:id="rId8" display="https://podminky.urs.cz/item/CS_URS_2024_01/451317777"/>
    <hyperlink ref="F126" r:id="rId9" display="https://podminky.urs.cz/item/CS_URS_2024_01/451572111"/>
    <hyperlink ref="F129" r:id="rId10" display="https://podminky.urs.cz/item/CS_URS_2024_01/451577877"/>
    <hyperlink ref="F132" r:id="rId11" display="https://podminky.urs.cz/item/CS_URS_2024_01/596811120"/>
    <hyperlink ref="F137" r:id="rId12" display="https://podminky.urs.cz/item/CS_URS_2024_01/619995001"/>
    <hyperlink ref="F139" r:id="rId13" display="https://podminky.urs.cz/item/CS_URS_2024_01/622131101"/>
    <hyperlink ref="F141" r:id="rId14" display="https://podminky.urs.cz/item/CS_URS_2024_01/622143001"/>
    <hyperlink ref="F145" r:id="rId15" display="https://podminky.urs.cz/item/CS_URS_2024_01/622331141"/>
    <hyperlink ref="F147" r:id="rId16" display="https://podminky.urs.cz/item/CS_URS_2024_01/622331191"/>
    <hyperlink ref="F149" r:id="rId17" display="https://podminky.urs.cz/item/CS_URS_2024_01/629999030"/>
    <hyperlink ref="F151" r:id="rId18" display="https://podminky.urs.cz/item/CS_URS_2024_01/637211134"/>
    <hyperlink ref="F154" r:id="rId19" display="https://podminky.urs.cz/item/CS_URS_2024_01/877355121"/>
    <hyperlink ref="F157" r:id="rId20" display="https://podminky.urs.cz/item/CS_URS_2024_01/899620131"/>
    <hyperlink ref="F160" r:id="rId21" display="https://podminky.urs.cz/item/CS_URS_2024_01/952901111"/>
    <hyperlink ref="F162" r:id="rId22" display="https://podminky.urs.cz/item/CS_URS_2024_01/952902031"/>
    <hyperlink ref="F165" r:id="rId23" display="https://podminky.urs.cz/item/CS_URS_2024_01/965042141"/>
    <hyperlink ref="F168" r:id="rId24" display="https://podminky.urs.cz/item/CS_URS_2024_01/977212121"/>
    <hyperlink ref="F170" r:id="rId25" display="https://podminky.urs.cz/item/CS_URS_2024_01/978023411"/>
    <hyperlink ref="F172" r:id="rId26" display="https://podminky.urs.cz/item/CS_URS_2024_01/978036191"/>
    <hyperlink ref="F175" r:id="rId27" display="https://podminky.urs.cz/item/CS_URS_2024_01/985421154"/>
    <hyperlink ref="F178" r:id="rId28" display="https://podminky.urs.cz/item/CS_URS_2024_01/997013111"/>
    <hyperlink ref="F180" r:id="rId29" display="https://podminky.urs.cz/item/CS_URS_2024_01/997013501"/>
    <hyperlink ref="F182" r:id="rId30" display="https://podminky.urs.cz/item/CS_URS_2024_01/997013509"/>
    <hyperlink ref="F185" r:id="rId31" display="https://podminky.urs.cz/item/CS_URS_2024_01/997013603"/>
    <hyperlink ref="F188" r:id="rId32" display="https://podminky.urs.cz/item/CS_URS_2024_01/998011001"/>
    <hyperlink ref="F192" r:id="rId33" display="https://podminky.urs.cz/item/CS_URS_2024_01/721173315"/>
    <hyperlink ref="F194" r:id="rId34" display="https://podminky.urs.cz/item/CS_URS_2024_01/721219621"/>
    <hyperlink ref="F197" r:id="rId35" display="https://podminky.urs.cz/item/CS_URS_2024_01/998721101"/>
    <hyperlink ref="F200" r:id="rId36" display="https://podminky.urs.cz/item/CS_URS_2024_01/764002871"/>
    <hyperlink ref="F202" r:id="rId37" display="https://podminky.urs.cz/item/CS_URS_2024_01/764311604"/>
    <hyperlink ref="F205" r:id="rId38" display="https://podminky.urs.cz/item/CS_URS_2024_01/998764101"/>
    <hyperlink ref="F208" r:id="rId39" display="https://podminky.urs.cz/item/CS_URS_2024_01/771473810"/>
    <hyperlink ref="F210" r:id="rId40" display="https://podminky.urs.cz/item/CS_URS_2024_01/771474113"/>
    <hyperlink ref="F214" r:id="rId41" display="https://podminky.urs.cz/item/CS_URS_2024_01/998771101"/>
    <hyperlink ref="F217" r:id="rId42" display="https://podminky.urs.cz/item/CS_URS_2024_01/783823133"/>
    <hyperlink ref="F219" r:id="rId43" display="https://podminky.urs.cz/item/CS_URS_2024_01/7838263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5" customFormat="1" ht="45" customHeight="1">
      <c r="B3" s="247"/>
      <c r="C3" s="248" t="s">
        <v>415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416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417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418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419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420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421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422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423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424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425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80</v>
      </c>
      <c r="F18" s="254" t="s">
        <v>426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427</v>
      </c>
      <c r="F19" s="254" t="s">
        <v>428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429</v>
      </c>
      <c r="F20" s="254" t="s">
        <v>430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431</v>
      </c>
      <c r="F21" s="254" t="s">
        <v>432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433</v>
      </c>
      <c r="F22" s="254" t="s">
        <v>434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435</v>
      </c>
      <c r="F23" s="254" t="s">
        <v>436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437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438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439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440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441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442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443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444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445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107</v>
      </c>
      <c r="F36" s="254"/>
      <c r="G36" s="254" t="s">
        <v>446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447</v>
      </c>
      <c r="F37" s="254"/>
      <c r="G37" s="254" t="s">
        <v>448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54</v>
      </c>
      <c r="F38" s="254"/>
      <c r="G38" s="254" t="s">
        <v>449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55</v>
      </c>
      <c r="F39" s="254"/>
      <c r="G39" s="254" t="s">
        <v>450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108</v>
      </c>
      <c r="F40" s="254"/>
      <c r="G40" s="254" t="s">
        <v>451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109</v>
      </c>
      <c r="F41" s="254"/>
      <c r="G41" s="254" t="s">
        <v>452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453</v>
      </c>
      <c r="F42" s="254"/>
      <c r="G42" s="254" t="s">
        <v>454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455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456</v>
      </c>
      <c r="F44" s="254"/>
      <c r="G44" s="254" t="s">
        <v>457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111</v>
      </c>
      <c r="F45" s="254"/>
      <c r="G45" s="254" t="s">
        <v>458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459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460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461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462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463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464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465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466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467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468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469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470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471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472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473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474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475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476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477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478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479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480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481</v>
      </c>
      <c r="D76" s="272"/>
      <c r="E76" s="272"/>
      <c r="F76" s="272" t="s">
        <v>482</v>
      </c>
      <c r="G76" s="273"/>
      <c r="H76" s="272" t="s">
        <v>55</v>
      </c>
      <c r="I76" s="272" t="s">
        <v>58</v>
      </c>
      <c r="J76" s="272" t="s">
        <v>483</v>
      </c>
      <c r="K76" s="271"/>
    </row>
    <row r="77" s="1" customFormat="1" ht="17.25" customHeight="1">
      <c r="B77" s="269"/>
      <c r="C77" s="274" t="s">
        <v>484</v>
      </c>
      <c r="D77" s="274"/>
      <c r="E77" s="274"/>
      <c r="F77" s="275" t="s">
        <v>485</v>
      </c>
      <c r="G77" s="276"/>
      <c r="H77" s="274"/>
      <c r="I77" s="274"/>
      <c r="J77" s="274" t="s">
        <v>486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54</v>
      </c>
      <c r="D79" s="279"/>
      <c r="E79" s="279"/>
      <c r="F79" s="280" t="s">
        <v>487</v>
      </c>
      <c r="G79" s="281"/>
      <c r="H79" s="257" t="s">
        <v>488</v>
      </c>
      <c r="I79" s="257" t="s">
        <v>489</v>
      </c>
      <c r="J79" s="257">
        <v>20</v>
      </c>
      <c r="K79" s="271"/>
    </row>
    <row r="80" s="1" customFormat="1" ht="15" customHeight="1">
      <c r="B80" s="269"/>
      <c r="C80" s="257" t="s">
        <v>490</v>
      </c>
      <c r="D80" s="257"/>
      <c r="E80" s="257"/>
      <c r="F80" s="280" t="s">
        <v>487</v>
      </c>
      <c r="G80" s="281"/>
      <c r="H80" s="257" t="s">
        <v>491</v>
      </c>
      <c r="I80" s="257" t="s">
        <v>489</v>
      </c>
      <c r="J80" s="257">
        <v>120</v>
      </c>
      <c r="K80" s="271"/>
    </row>
    <row r="81" s="1" customFormat="1" ht="15" customHeight="1">
      <c r="B81" s="282"/>
      <c r="C81" s="257" t="s">
        <v>492</v>
      </c>
      <c r="D81" s="257"/>
      <c r="E81" s="257"/>
      <c r="F81" s="280" t="s">
        <v>493</v>
      </c>
      <c r="G81" s="281"/>
      <c r="H81" s="257" t="s">
        <v>494</v>
      </c>
      <c r="I81" s="257" t="s">
        <v>489</v>
      </c>
      <c r="J81" s="257">
        <v>50</v>
      </c>
      <c r="K81" s="271"/>
    </row>
    <row r="82" s="1" customFormat="1" ht="15" customHeight="1">
      <c r="B82" s="282"/>
      <c r="C82" s="257" t="s">
        <v>495</v>
      </c>
      <c r="D82" s="257"/>
      <c r="E82" s="257"/>
      <c r="F82" s="280" t="s">
        <v>487</v>
      </c>
      <c r="G82" s="281"/>
      <c r="H82" s="257" t="s">
        <v>496</v>
      </c>
      <c r="I82" s="257" t="s">
        <v>497</v>
      </c>
      <c r="J82" s="257"/>
      <c r="K82" s="271"/>
    </row>
    <row r="83" s="1" customFormat="1" ht="15" customHeight="1">
      <c r="B83" s="282"/>
      <c r="C83" s="283" t="s">
        <v>498</v>
      </c>
      <c r="D83" s="283"/>
      <c r="E83" s="283"/>
      <c r="F83" s="284" t="s">
        <v>493</v>
      </c>
      <c r="G83" s="283"/>
      <c r="H83" s="283" t="s">
        <v>499</v>
      </c>
      <c r="I83" s="283" t="s">
        <v>489</v>
      </c>
      <c r="J83" s="283">
        <v>15</v>
      </c>
      <c r="K83" s="271"/>
    </row>
    <row r="84" s="1" customFormat="1" ht="15" customHeight="1">
      <c r="B84" s="282"/>
      <c r="C84" s="283" t="s">
        <v>500</v>
      </c>
      <c r="D84" s="283"/>
      <c r="E84" s="283"/>
      <c r="F84" s="284" t="s">
        <v>493</v>
      </c>
      <c r="G84" s="283"/>
      <c r="H84" s="283" t="s">
        <v>501</v>
      </c>
      <c r="I84" s="283" t="s">
        <v>489</v>
      </c>
      <c r="J84" s="283">
        <v>15</v>
      </c>
      <c r="K84" s="271"/>
    </row>
    <row r="85" s="1" customFormat="1" ht="15" customHeight="1">
      <c r="B85" s="282"/>
      <c r="C85" s="283" t="s">
        <v>502</v>
      </c>
      <c r="D85" s="283"/>
      <c r="E85" s="283"/>
      <c r="F85" s="284" t="s">
        <v>493</v>
      </c>
      <c r="G85" s="283"/>
      <c r="H85" s="283" t="s">
        <v>503</v>
      </c>
      <c r="I85" s="283" t="s">
        <v>489</v>
      </c>
      <c r="J85" s="283">
        <v>20</v>
      </c>
      <c r="K85" s="271"/>
    </row>
    <row r="86" s="1" customFormat="1" ht="15" customHeight="1">
      <c r="B86" s="282"/>
      <c r="C86" s="283" t="s">
        <v>504</v>
      </c>
      <c r="D86" s="283"/>
      <c r="E86" s="283"/>
      <c r="F86" s="284" t="s">
        <v>493</v>
      </c>
      <c r="G86" s="283"/>
      <c r="H86" s="283" t="s">
        <v>505</v>
      </c>
      <c r="I86" s="283" t="s">
        <v>489</v>
      </c>
      <c r="J86" s="283">
        <v>20</v>
      </c>
      <c r="K86" s="271"/>
    </row>
    <row r="87" s="1" customFormat="1" ht="15" customHeight="1">
      <c r="B87" s="282"/>
      <c r="C87" s="257" t="s">
        <v>506</v>
      </c>
      <c r="D87" s="257"/>
      <c r="E87" s="257"/>
      <c r="F87" s="280" t="s">
        <v>493</v>
      </c>
      <c r="G87" s="281"/>
      <c r="H87" s="257" t="s">
        <v>507</v>
      </c>
      <c r="I87" s="257" t="s">
        <v>489</v>
      </c>
      <c r="J87" s="257">
        <v>50</v>
      </c>
      <c r="K87" s="271"/>
    </row>
    <row r="88" s="1" customFormat="1" ht="15" customHeight="1">
      <c r="B88" s="282"/>
      <c r="C88" s="257" t="s">
        <v>508</v>
      </c>
      <c r="D88" s="257"/>
      <c r="E88" s="257"/>
      <c r="F88" s="280" t="s">
        <v>493</v>
      </c>
      <c r="G88" s="281"/>
      <c r="H88" s="257" t="s">
        <v>509</v>
      </c>
      <c r="I88" s="257" t="s">
        <v>489</v>
      </c>
      <c r="J88" s="257">
        <v>20</v>
      </c>
      <c r="K88" s="271"/>
    </row>
    <row r="89" s="1" customFormat="1" ht="15" customHeight="1">
      <c r="B89" s="282"/>
      <c r="C89" s="257" t="s">
        <v>510</v>
      </c>
      <c r="D89" s="257"/>
      <c r="E89" s="257"/>
      <c r="F89" s="280" t="s">
        <v>493</v>
      </c>
      <c r="G89" s="281"/>
      <c r="H89" s="257" t="s">
        <v>511</v>
      </c>
      <c r="I89" s="257" t="s">
        <v>489</v>
      </c>
      <c r="J89" s="257">
        <v>20</v>
      </c>
      <c r="K89" s="271"/>
    </row>
    <row r="90" s="1" customFormat="1" ht="15" customHeight="1">
      <c r="B90" s="282"/>
      <c r="C90" s="257" t="s">
        <v>512</v>
      </c>
      <c r="D90" s="257"/>
      <c r="E90" s="257"/>
      <c r="F90" s="280" t="s">
        <v>493</v>
      </c>
      <c r="G90" s="281"/>
      <c r="H90" s="257" t="s">
        <v>513</v>
      </c>
      <c r="I90" s="257" t="s">
        <v>489</v>
      </c>
      <c r="J90" s="257">
        <v>50</v>
      </c>
      <c r="K90" s="271"/>
    </row>
    <row r="91" s="1" customFormat="1" ht="15" customHeight="1">
      <c r="B91" s="282"/>
      <c r="C91" s="257" t="s">
        <v>514</v>
      </c>
      <c r="D91" s="257"/>
      <c r="E91" s="257"/>
      <c r="F91" s="280" t="s">
        <v>493</v>
      </c>
      <c r="G91" s="281"/>
      <c r="H91" s="257" t="s">
        <v>514</v>
      </c>
      <c r="I91" s="257" t="s">
        <v>489</v>
      </c>
      <c r="J91" s="257">
        <v>50</v>
      </c>
      <c r="K91" s="271"/>
    </row>
    <row r="92" s="1" customFormat="1" ht="15" customHeight="1">
      <c r="B92" s="282"/>
      <c r="C92" s="257" t="s">
        <v>515</v>
      </c>
      <c r="D92" s="257"/>
      <c r="E92" s="257"/>
      <c r="F92" s="280" t="s">
        <v>493</v>
      </c>
      <c r="G92" s="281"/>
      <c r="H92" s="257" t="s">
        <v>516</v>
      </c>
      <c r="I92" s="257" t="s">
        <v>489</v>
      </c>
      <c r="J92" s="257">
        <v>255</v>
      </c>
      <c r="K92" s="271"/>
    </row>
    <row r="93" s="1" customFormat="1" ht="15" customHeight="1">
      <c r="B93" s="282"/>
      <c r="C93" s="257" t="s">
        <v>517</v>
      </c>
      <c r="D93" s="257"/>
      <c r="E93" s="257"/>
      <c r="F93" s="280" t="s">
        <v>487</v>
      </c>
      <c r="G93" s="281"/>
      <c r="H93" s="257" t="s">
        <v>518</v>
      </c>
      <c r="I93" s="257" t="s">
        <v>519</v>
      </c>
      <c r="J93" s="257"/>
      <c r="K93" s="271"/>
    </row>
    <row r="94" s="1" customFormat="1" ht="15" customHeight="1">
      <c r="B94" s="282"/>
      <c r="C94" s="257" t="s">
        <v>520</v>
      </c>
      <c r="D94" s="257"/>
      <c r="E94" s="257"/>
      <c r="F94" s="280" t="s">
        <v>487</v>
      </c>
      <c r="G94" s="281"/>
      <c r="H94" s="257" t="s">
        <v>521</v>
      </c>
      <c r="I94" s="257" t="s">
        <v>522</v>
      </c>
      <c r="J94" s="257"/>
      <c r="K94" s="271"/>
    </row>
    <row r="95" s="1" customFormat="1" ht="15" customHeight="1">
      <c r="B95" s="282"/>
      <c r="C95" s="257" t="s">
        <v>523</v>
      </c>
      <c r="D95" s="257"/>
      <c r="E95" s="257"/>
      <c r="F95" s="280" t="s">
        <v>487</v>
      </c>
      <c r="G95" s="281"/>
      <c r="H95" s="257" t="s">
        <v>523</v>
      </c>
      <c r="I95" s="257" t="s">
        <v>522</v>
      </c>
      <c r="J95" s="257"/>
      <c r="K95" s="271"/>
    </row>
    <row r="96" s="1" customFormat="1" ht="15" customHeight="1">
      <c r="B96" s="282"/>
      <c r="C96" s="257" t="s">
        <v>39</v>
      </c>
      <c r="D96" s="257"/>
      <c r="E96" s="257"/>
      <c r="F96" s="280" t="s">
        <v>487</v>
      </c>
      <c r="G96" s="281"/>
      <c r="H96" s="257" t="s">
        <v>524</v>
      </c>
      <c r="I96" s="257" t="s">
        <v>522</v>
      </c>
      <c r="J96" s="257"/>
      <c r="K96" s="271"/>
    </row>
    <row r="97" s="1" customFormat="1" ht="15" customHeight="1">
      <c r="B97" s="282"/>
      <c r="C97" s="257" t="s">
        <v>49</v>
      </c>
      <c r="D97" s="257"/>
      <c r="E97" s="257"/>
      <c r="F97" s="280" t="s">
        <v>487</v>
      </c>
      <c r="G97" s="281"/>
      <c r="H97" s="257" t="s">
        <v>525</v>
      </c>
      <c r="I97" s="257" t="s">
        <v>522</v>
      </c>
      <c r="J97" s="257"/>
      <c r="K97" s="271"/>
    </row>
    <row r="98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526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481</v>
      </c>
      <c r="D103" s="272"/>
      <c r="E103" s="272"/>
      <c r="F103" s="272" t="s">
        <v>482</v>
      </c>
      <c r="G103" s="273"/>
      <c r="H103" s="272" t="s">
        <v>55</v>
      </c>
      <c r="I103" s="272" t="s">
        <v>58</v>
      </c>
      <c r="J103" s="272" t="s">
        <v>483</v>
      </c>
      <c r="K103" s="271"/>
    </row>
    <row r="104" s="1" customFormat="1" ht="17.25" customHeight="1">
      <c r="B104" s="269"/>
      <c r="C104" s="274" t="s">
        <v>484</v>
      </c>
      <c r="D104" s="274"/>
      <c r="E104" s="274"/>
      <c r="F104" s="275" t="s">
        <v>485</v>
      </c>
      <c r="G104" s="276"/>
      <c r="H104" s="274"/>
      <c r="I104" s="274"/>
      <c r="J104" s="274" t="s">
        <v>486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="1" customFormat="1" ht="15" customHeight="1">
      <c r="B106" s="269"/>
      <c r="C106" s="257" t="s">
        <v>54</v>
      </c>
      <c r="D106" s="279"/>
      <c r="E106" s="279"/>
      <c r="F106" s="280" t="s">
        <v>487</v>
      </c>
      <c r="G106" s="257"/>
      <c r="H106" s="257" t="s">
        <v>527</v>
      </c>
      <c r="I106" s="257" t="s">
        <v>489</v>
      </c>
      <c r="J106" s="257">
        <v>20</v>
      </c>
      <c r="K106" s="271"/>
    </row>
    <row r="107" s="1" customFormat="1" ht="15" customHeight="1">
      <c r="B107" s="269"/>
      <c r="C107" s="257" t="s">
        <v>490</v>
      </c>
      <c r="D107" s="257"/>
      <c r="E107" s="257"/>
      <c r="F107" s="280" t="s">
        <v>487</v>
      </c>
      <c r="G107" s="257"/>
      <c r="H107" s="257" t="s">
        <v>527</v>
      </c>
      <c r="I107" s="257" t="s">
        <v>489</v>
      </c>
      <c r="J107" s="257">
        <v>120</v>
      </c>
      <c r="K107" s="271"/>
    </row>
    <row r="108" s="1" customFormat="1" ht="15" customHeight="1">
      <c r="B108" s="282"/>
      <c r="C108" s="257" t="s">
        <v>492</v>
      </c>
      <c r="D108" s="257"/>
      <c r="E108" s="257"/>
      <c r="F108" s="280" t="s">
        <v>493</v>
      </c>
      <c r="G108" s="257"/>
      <c r="H108" s="257" t="s">
        <v>527</v>
      </c>
      <c r="I108" s="257" t="s">
        <v>489</v>
      </c>
      <c r="J108" s="257">
        <v>50</v>
      </c>
      <c r="K108" s="271"/>
    </row>
    <row r="109" s="1" customFormat="1" ht="15" customHeight="1">
      <c r="B109" s="282"/>
      <c r="C109" s="257" t="s">
        <v>495</v>
      </c>
      <c r="D109" s="257"/>
      <c r="E109" s="257"/>
      <c r="F109" s="280" t="s">
        <v>487</v>
      </c>
      <c r="G109" s="257"/>
      <c r="H109" s="257" t="s">
        <v>527</v>
      </c>
      <c r="I109" s="257" t="s">
        <v>497</v>
      </c>
      <c r="J109" s="257"/>
      <c r="K109" s="271"/>
    </row>
    <row r="110" s="1" customFormat="1" ht="15" customHeight="1">
      <c r="B110" s="282"/>
      <c r="C110" s="257" t="s">
        <v>506</v>
      </c>
      <c r="D110" s="257"/>
      <c r="E110" s="257"/>
      <c r="F110" s="280" t="s">
        <v>493</v>
      </c>
      <c r="G110" s="257"/>
      <c r="H110" s="257" t="s">
        <v>527</v>
      </c>
      <c r="I110" s="257" t="s">
        <v>489</v>
      </c>
      <c r="J110" s="257">
        <v>50</v>
      </c>
      <c r="K110" s="271"/>
    </row>
    <row r="111" s="1" customFormat="1" ht="15" customHeight="1">
      <c r="B111" s="282"/>
      <c r="C111" s="257" t="s">
        <v>514</v>
      </c>
      <c r="D111" s="257"/>
      <c r="E111" s="257"/>
      <c r="F111" s="280" t="s">
        <v>493</v>
      </c>
      <c r="G111" s="257"/>
      <c r="H111" s="257" t="s">
        <v>527</v>
      </c>
      <c r="I111" s="257" t="s">
        <v>489</v>
      </c>
      <c r="J111" s="257">
        <v>50</v>
      </c>
      <c r="K111" s="271"/>
    </row>
    <row r="112" s="1" customFormat="1" ht="15" customHeight="1">
      <c r="B112" s="282"/>
      <c r="C112" s="257" t="s">
        <v>512</v>
      </c>
      <c r="D112" s="257"/>
      <c r="E112" s="257"/>
      <c r="F112" s="280" t="s">
        <v>493</v>
      </c>
      <c r="G112" s="257"/>
      <c r="H112" s="257" t="s">
        <v>527</v>
      </c>
      <c r="I112" s="257" t="s">
        <v>489</v>
      </c>
      <c r="J112" s="257">
        <v>50</v>
      </c>
      <c r="K112" s="271"/>
    </row>
    <row r="113" s="1" customFormat="1" ht="15" customHeight="1">
      <c r="B113" s="282"/>
      <c r="C113" s="257" t="s">
        <v>54</v>
      </c>
      <c r="D113" s="257"/>
      <c r="E113" s="257"/>
      <c r="F113" s="280" t="s">
        <v>487</v>
      </c>
      <c r="G113" s="257"/>
      <c r="H113" s="257" t="s">
        <v>528</v>
      </c>
      <c r="I113" s="257" t="s">
        <v>489</v>
      </c>
      <c r="J113" s="257">
        <v>20</v>
      </c>
      <c r="K113" s="271"/>
    </row>
    <row r="114" s="1" customFormat="1" ht="15" customHeight="1">
      <c r="B114" s="282"/>
      <c r="C114" s="257" t="s">
        <v>529</v>
      </c>
      <c r="D114" s="257"/>
      <c r="E114" s="257"/>
      <c r="F114" s="280" t="s">
        <v>487</v>
      </c>
      <c r="G114" s="257"/>
      <c r="H114" s="257" t="s">
        <v>530</v>
      </c>
      <c r="I114" s="257" t="s">
        <v>489</v>
      </c>
      <c r="J114" s="257">
        <v>120</v>
      </c>
      <c r="K114" s="271"/>
    </row>
    <row r="115" s="1" customFormat="1" ht="15" customHeight="1">
      <c r="B115" s="282"/>
      <c r="C115" s="257" t="s">
        <v>39</v>
      </c>
      <c r="D115" s="257"/>
      <c r="E115" s="257"/>
      <c r="F115" s="280" t="s">
        <v>487</v>
      </c>
      <c r="G115" s="257"/>
      <c r="H115" s="257" t="s">
        <v>531</v>
      </c>
      <c r="I115" s="257" t="s">
        <v>522</v>
      </c>
      <c r="J115" s="257"/>
      <c r="K115" s="271"/>
    </row>
    <row r="116" s="1" customFormat="1" ht="15" customHeight="1">
      <c r="B116" s="282"/>
      <c r="C116" s="257" t="s">
        <v>49</v>
      </c>
      <c r="D116" s="257"/>
      <c r="E116" s="257"/>
      <c r="F116" s="280" t="s">
        <v>487</v>
      </c>
      <c r="G116" s="257"/>
      <c r="H116" s="257" t="s">
        <v>532</v>
      </c>
      <c r="I116" s="257" t="s">
        <v>522</v>
      </c>
      <c r="J116" s="257"/>
      <c r="K116" s="271"/>
    </row>
    <row r="117" s="1" customFormat="1" ht="15" customHeight="1">
      <c r="B117" s="282"/>
      <c r="C117" s="257" t="s">
        <v>58</v>
      </c>
      <c r="D117" s="257"/>
      <c r="E117" s="257"/>
      <c r="F117" s="280" t="s">
        <v>487</v>
      </c>
      <c r="G117" s="257"/>
      <c r="H117" s="257" t="s">
        <v>533</v>
      </c>
      <c r="I117" s="257" t="s">
        <v>534</v>
      </c>
      <c r="J117" s="257"/>
      <c r="K117" s="271"/>
    </row>
    <row r="118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="1" customFormat="1" ht="45" customHeight="1">
      <c r="B122" s="298"/>
      <c r="C122" s="248" t="s">
        <v>535</v>
      </c>
      <c r="D122" s="248"/>
      <c r="E122" s="248"/>
      <c r="F122" s="248"/>
      <c r="G122" s="248"/>
      <c r="H122" s="248"/>
      <c r="I122" s="248"/>
      <c r="J122" s="248"/>
      <c r="K122" s="299"/>
    </row>
    <row r="123" s="1" customFormat="1" ht="17.25" customHeight="1">
      <c r="B123" s="300"/>
      <c r="C123" s="272" t="s">
        <v>481</v>
      </c>
      <c r="D123" s="272"/>
      <c r="E123" s="272"/>
      <c r="F123" s="272" t="s">
        <v>482</v>
      </c>
      <c r="G123" s="273"/>
      <c r="H123" s="272" t="s">
        <v>55</v>
      </c>
      <c r="I123" s="272" t="s">
        <v>58</v>
      </c>
      <c r="J123" s="272" t="s">
        <v>483</v>
      </c>
      <c r="K123" s="301"/>
    </row>
    <row r="124" s="1" customFormat="1" ht="17.25" customHeight="1">
      <c r="B124" s="300"/>
      <c r="C124" s="274" t="s">
        <v>484</v>
      </c>
      <c r="D124" s="274"/>
      <c r="E124" s="274"/>
      <c r="F124" s="275" t="s">
        <v>485</v>
      </c>
      <c r="G124" s="276"/>
      <c r="H124" s="274"/>
      <c r="I124" s="274"/>
      <c r="J124" s="274" t="s">
        <v>486</v>
      </c>
      <c r="K124" s="301"/>
    </row>
    <row r="125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="1" customFormat="1" ht="15" customHeight="1">
      <c r="B126" s="302"/>
      <c r="C126" s="257" t="s">
        <v>490</v>
      </c>
      <c r="D126" s="279"/>
      <c r="E126" s="279"/>
      <c r="F126" s="280" t="s">
        <v>487</v>
      </c>
      <c r="G126" s="257"/>
      <c r="H126" s="257" t="s">
        <v>527</v>
      </c>
      <c r="I126" s="257" t="s">
        <v>489</v>
      </c>
      <c r="J126" s="257">
        <v>120</v>
      </c>
      <c r="K126" s="305"/>
    </row>
    <row r="127" s="1" customFormat="1" ht="15" customHeight="1">
      <c r="B127" s="302"/>
      <c r="C127" s="257" t="s">
        <v>536</v>
      </c>
      <c r="D127" s="257"/>
      <c r="E127" s="257"/>
      <c r="F127" s="280" t="s">
        <v>487</v>
      </c>
      <c r="G127" s="257"/>
      <c r="H127" s="257" t="s">
        <v>537</v>
      </c>
      <c r="I127" s="257" t="s">
        <v>489</v>
      </c>
      <c r="J127" s="257" t="s">
        <v>538</v>
      </c>
      <c r="K127" s="305"/>
    </row>
    <row r="128" s="1" customFormat="1" ht="15" customHeight="1">
      <c r="B128" s="302"/>
      <c r="C128" s="257" t="s">
        <v>435</v>
      </c>
      <c r="D128" s="257"/>
      <c r="E128" s="257"/>
      <c r="F128" s="280" t="s">
        <v>487</v>
      </c>
      <c r="G128" s="257"/>
      <c r="H128" s="257" t="s">
        <v>539</v>
      </c>
      <c r="I128" s="257" t="s">
        <v>489</v>
      </c>
      <c r="J128" s="257" t="s">
        <v>538</v>
      </c>
      <c r="K128" s="305"/>
    </row>
    <row r="129" s="1" customFormat="1" ht="15" customHeight="1">
      <c r="B129" s="302"/>
      <c r="C129" s="257" t="s">
        <v>498</v>
      </c>
      <c r="D129" s="257"/>
      <c r="E129" s="257"/>
      <c r="F129" s="280" t="s">
        <v>493</v>
      </c>
      <c r="G129" s="257"/>
      <c r="H129" s="257" t="s">
        <v>499</v>
      </c>
      <c r="I129" s="257" t="s">
        <v>489</v>
      </c>
      <c r="J129" s="257">
        <v>15</v>
      </c>
      <c r="K129" s="305"/>
    </row>
    <row r="130" s="1" customFormat="1" ht="15" customHeight="1">
      <c r="B130" s="302"/>
      <c r="C130" s="283" t="s">
        <v>500</v>
      </c>
      <c r="D130" s="283"/>
      <c r="E130" s="283"/>
      <c r="F130" s="284" t="s">
        <v>493</v>
      </c>
      <c r="G130" s="283"/>
      <c r="H130" s="283" t="s">
        <v>501</v>
      </c>
      <c r="I130" s="283" t="s">
        <v>489</v>
      </c>
      <c r="J130" s="283">
        <v>15</v>
      </c>
      <c r="K130" s="305"/>
    </row>
    <row r="131" s="1" customFormat="1" ht="15" customHeight="1">
      <c r="B131" s="302"/>
      <c r="C131" s="283" t="s">
        <v>502</v>
      </c>
      <c r="D131" s="283"/>
      <c r="E131" s="283"/>
      <c r="F131" s="284" t="s">
        <v>493</v>
      </c>
      <c r="G131" s="283"/>
      <c r="H131" s="283" t="s">
        <v>503</v>
      </c>
      <c r="I131" s="283" t="s">
        <v>489</v>
      </c>
      <c r="J131" s="283">
        <v>20</v>
      </c>
      <c r="K131" s="305"/>
    </row>
    <row r="132" s="1" customFormat="1" ht="15" customHeight="1">
      <c r="B132" s="302"/>
      <c r="C132" s="283" t="s">
        <v>504</v>
      </c>
      <c r="D132" s="283"/>
      <c r="E132" s="283"/>
      <c r="F132" s="284" t="s">
        <v>493</v>
      </c>
      <c r="G132" s="283"/>
      <c r="H132" s="283" t="s">
        <v>505</v>
      </c>
      <c r="I132" s="283" t="s">
        <v>489</v>
      </c>
      <c r="J132" s="283">
        <v>20</v>
      </c>
      <c r="K132" s="305"/>
    </row>
    <row r="133" s="1" customFormat="1" ht="15" customHeight="1">
      <c r="B133" s="302"/>
      <c r="C133" s="257" t="s">
        <v>492</v>
      </c>
      <c r="D133" s="257"/>
      <c r="E133" s="257"/>
      <c r="F133" s="280" t="s">
        <v>493</v>
      </c>
      <c r="G133" s="257"/>
      <c r="H133" s="257" t="s">
        <v>527</v>
      </c>
      <c r="I133" s="257" t="s">
        <v>489</v>
      </c>
      <c r="J133" s="257">
        <v>50</v>
      </c>
      <c r="K133" s="305"/>
    </row>
    <row r="134" s="1" customFormat="1" ht="15" customHeight="1">
      <c r="B134" s="302"/>
      <c r="C134" s="257" t="s">
        <v>506</v>
      </c>
      <c r="D134" s="257"/>
      <c r="E134" s="257"/>
      <c r="F134" s="280" t="s">
        <v>493</v>
      </c>
      <c r="G134" s="257"/>
      <c r="H134" s="257" t="s">
        <v>527</v>
      </c>
      <c r="I134" s="257" t="s">
        <v>489</v>
      </c>
      <c r="J134" s="257">
        <v>50</v>
      </c>
      <c r="K134" s="305"/>
    </row>
    <row r="135" s="1" customFormat="1" ht="15" customHeight="1">
      <c r="B135" s="302"/>
      <c r="C135" s="257" t="s">
        <v>512</v>
      </c>
      <c r="D135" s="257"/>
      <c r="E135" s="257"/>
      <c r="F135" s="280" t="s">
        <v>493</v>
      </c>
      <c r="G135" s="257"/>
      <c r="H135" s="257" t="s">
        <v>527</v>
      </c>
      <c r="I135" s="257" t="s">
        <v>489</v>
      </c>
      <c r="J135" s="257">
        <v>50</v>
      </c>
      <c r="K135" s="305"/>
    </row>
    <row r="136" s="1" customFormat="1" ht="15" customHeight="1">
      <c r="B136" s="302"/>
      <c r="C136" s="257" t="s">
        <v>514</v>
      </c>
      <c r="D136" s="257"/>
      <c r="E136" s="257"/>
      <c r="F136" s="280" t="s">
        <v>493</v>
      </c>
      <c r="G136" s="257"/>
      <c r="H136" s="257" t="s">
        <v>527</v>
      </c>
      <c r="I136" s="257" t="s">
        <v>489</v>
      </c>
      <c r="J136" s="257">
        <v>50</v>
      </c>
      <c r="K136" s="305"/>
    </row>
    <row r="137" s="1" customFormat="1" ht="15" customHeight="1">
      <c r="B137" s="302"/>
      <c r="C137" s="257" t="s">
        <v>515</v>
      </c>
      <c r="D137" s="257"/>
      <c r="E137" s="257"/>
      <c r="F137" s="280" t="s">
        <v>493</v>
      </c>
      <c r="G137" s="257"/>
      <c r="H137" s="257" t="s">
        <v>540</v>
      </c>
      <c r="I137" s="257" t="s">
        <v>489</v>
      </c>
      <c r="J137" s="257">
        <v>255</v>
      </c>
      <c r="K137" s="305"/>
    </row>
    <row r="138" s="1" customFormat="1" ht="15" customHeight="1">
      <c r="B138" s="302"/>
      <c r="C138" s="257" t="s">
        <v>517</v>
      </c>
      <c r="D138" s="257"/>
      <c r="E138" s="257"/>
      <c r="F138" s="280" t="s">
        <v>487</v>
      </c>
      <c r="G138" s="257"/>
      <c r="H138" s="257" t="s">
        <v>541</v>
      </c>
      <c r="I138" s="257" t="s">
        <v>519</v>
      </c>
      <c r="J138" s="257"/>
      <c r="K138" s="305"/>
    </row>
    <row r="139" s="1" customFormat="1" ht="15" customHeight="1">
      <c r="B139" s="302"/>
      <c r="C139" s="257" t="s">
        <v>520</v>
      </c>
      <c r="D139" s="257"/>
      <c r="E139" s="257"/>
      <c r="F139" s="280" t="s">
        <v>487</v>
      </c>
      <c r="G139" s="257"/>
      <c r="H139" s="257" t="s">
        <v>542</v>
      </c>
      <c r="I139" s="257" t="s">
        <v>522</v>
      </c>
      <c r="J139" s="257"/>
      <c r="K139" s="305"/>
    </row>
    <row r="140" s="1" customFormat="1" ht="15" customHeight="1">
      <c r="B140" s="302"/>
      <c r="C140" s="257" t="s">
        <v>523</v>
      </c>
      <c r="D140" s="257"/>
      <c r="E140" s="257"/>
      <c r="F140" s="280" t="s">
        <v>487</v>
      </c>
      <c r="G140" s="257"/>
      <c r="H140" s="257" t="s">
        <v>523</v>
      </c>
      <c r="I140" s="257" t="s">
        <v>522</v>
      </c>
      <c r="J140" s="257"/>
      <c r="K140" s="305"/>
    </row>
    <row r="141" s="1" customFormat="1" ht="15" customHeight="1">
      <c r="B141" s="302"/>
      <c r="C141" s="257" t="s">
        <v>39</v>
      </c>
      <c r="D141" s="257"/>
      <c r="E141" s="257"/>
      <c r="F141" s="280" t="s">
        <v>487</v>
      </c>
      <c r="G141" s="257"/>
      <c r="H141" s="257" t="s">
        <v>543</v>
      </c>
      <c r="I141" s="257" t="s">
        <v>522</v>
      </c>
      <c r="J141" s="257"/>
      <c r="K141" s="305"/>
    </row>
    <row r="142" s="1" customFormat="1" ht="15" customHeight="1">
      <c r="B142" s="302"/>
      <c r="C142" s="257" t="s">
        <v>544</v>
      </c>
      <c r="D142" s="257"/>
      <c r="E142" s="257"/>
      <c r="F142" s="280" t="s">
        <v>487</v>
      </c>
      <c r="G142" s="257"/>
      <c r="H142" s="257" t="s">
        <v>545</v>
      </c>
      <c r="I142" s="257" t="s">
        <v>522</v>
      </c>
      <c r="J142" s="257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546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481</v>
      </c>
      <c r="D148" s="272"/>
      <c r="E148" s="272"/>
      <c r="F148" s="272" t="s">
        <v>482</v>
      </c>
      <c r="G148" s="273"/>
      <c r="H148" s="272" t="s">
        <v>55</v>
      </c>
      <c r="I148" s="272" t="s">
        <v>58</v>
      </c>
      <c r="J148" s="272" t="s">
        <v>483</v>
      </c>
      <c r="K148" s="271"/>
    </row>
    <row r="149" s="1" customFormat="1" ht="17.25" customHeight="1">
      <c r="B149" s="269"/>
      <c r="C149" s="274" t="s">
        <v>484</v>
      </c>
      <c r="D149" s="274"/>
      <c r="E149" s="274"/>
      <c r="F149" s="275" t="s">
        <v>485</v>
      </c>
      <c r="G149" s="276"/>
      <c r="H149" s="274"/>
      <c r="I149" s="274"/>
      <c r="J149" s="274" t="s">
        <v>486</v>
      </c>
      <c r="K149" s="271"/>
    </row>
    <row r="150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="1" customFormat="1" ht="15" customHeight="1">
      <c r="B151" s="282"/>
      <c r="C151" s="309" t="s">
        <v>490</v>
      </c>
      <c r="D151" s="257"/>
      <c r="E151" s="257"/>
      <c r="F151" s="310" t="s">
        <v>487</v>
      </c>
      <c r="G151" s="257"/>
      <c r="H151" s="309" t="s">
        <v>527</v>
      </c>
      <c r="I151" s="309" t="s">
        <v>489</v>
      </c>
      <c r="J151" s="309">
        <v>120</v>
      </c>
      <c r="K151" s="305"/>
    </row>
    <row r="152" s="1" customFormat="1" ht="15" customHeight="1">
      <c r="B152" s="282"/>
      <c r="C152" s="309" t="s">
        <v>536</v>
      </c>
      <c r="D152" s="257"/>
      <c r="E152" s="257"/>
      <c r="F152" s="310" t="s">
        <v>487</v>
      </c>
      <c r="G152" s="257"/>
      <c r="H152" s="309" t="s">
        <v>547</v>
      </c>
      <c r="I152" s="309" t="s">
        <v>489</v>
      </c>
      <c r="J152" s="309" t="s">
        <v>538</v>
      </c>
      <c r="K152" s="305"/>
    </row>
    <row r="153" s="1" customFormat="1" ht="15" customHeight="1">
      <c r="B153" s="282"/>
      <c r="C153" s="309" t="s">
        <v>435</v>
      </c>
      <c r="D153" s="257"/>
      <c r="E153" s="257"/>
      <c r="F153" s="310" t="s">
        <v>487</v>
      </c>
      <c r="G153" s="257"/>
      <c r="H153" s="309" t="s">
        <v>548</v>
      </c>
      <c r="I153" s="309" t="s">
        <v>489</v>
      </c>
      <c r="J153" s="309" t="s">
        <v>538</v>
      </c>
      <c r="K153" s="305"/>
    </row>
    <row r="154" s="1" customFormat="1" ht="15" customHeight="1">
      <c r="B154" s="282"/>
      <c r="C154" s="309" t="s">
        <v>492</v>
      </c>
      <c r="D154" s="257"/>
      <c r="E154" s="257"/>
      <c r="F154" s="310" t="s">
        <v>493</v>
      </c>
      <c r="G154" s="257"/>
      <c r="H154" s="309" t="s">
        <v>527</v>
      </c>
      <c r="I154" s="309" t="s">
        <v>489</v>
      </c>
      <c r="J154" s="309">
        <v>50</v>
      </c>
      <c r="K154" s="305"/>
    </row>
    <row r="155" s="1" customFormat="1" ht="15" customHeight="1">
      <c r="B155" s="282"/>
      <c r="C155" s="309" t="s">
        <v>495</v>
      </c>
      <c r="D155" s="257"/>
      <c r="E155" s="257"/>
      <c r="F155" s="310" t="s">
        <v>487</v>
      </c>
      <c r="G155" s="257"/>
      <c r="H155" s="309" t="s">
        <v>527</v>
      </c>
      <c r="I155" s="309" t="s">
        <v>497</v>
      </c>
      <c r="J155" s="309"/>
      <c r="K155" s="305"/>
    </row>
    <row r="156" s="1" customFormat="1" ht="15" customHeight="1">
      <c r="B156" s="282"/>
      <c r="C156" s="309" t="s">
        <v>506</v>
      </c>
      <c r="D156" s="257"/>
      <c r="E156" s="257"/>
      <c r="F156" s="310" t="s">
        <v>493</v>
      </c>
      <c r="G156" s="257"/>
      <c r="H156" s="309" t="s">
        <v>527</v>
      </c>
      <c r="I156" s="309" t="s">
        <v>489</v>
      </c>
      <c r="J156" s="309">
        <v>50</v>
      </c>
      <c r="K156" s="305"/>
    </row>
    <row r="157" s="1" customFormat="1" ht="15" customHeight="1">
      <c r="B157" s="282"/>
      <c r="C157" s="309" t="s">
        <v>514</v>
      </c>
      <c r="D157" s="257"/>
      <c r="E157" s="257"/>
      <c r="F157" s="310" t="s">
        <v>493</v>
      </c>
      <c r="G157" s="257"/>
      <c r="H157" s="309" t="s">
        <v>527</v>
      </c>
      <c r="I157" s="309" t="s">
        <v>489</v>
      </c>
      <c r="J157" s="309">
        <v>50</v>
      </c>
      <c r="K157" s="305"/>
    </row>
    <row r="158" s="1" customFormat="1" ht="15" customHeight="1">
      <c r="B158" s="282"/>
      <c r="C158" s="309" t="s">
        <v>512</v>
      </c>
      <c r="D158" s="257"/>
      <c r="E158" s="257"/>
      <c r="F158" s="310" t="s">
        <v>493</v>
      </c>
      <c r="G158" s="257"/>
      <c r="H158" s="309" t="s">
        <v>527</v>
      </c>
      <c r="I158" s="309" t="s">
        <v>489</v>
      </c>
      <c r="J158" s="309">
        <v>50</v>
      </c>
      <c r="K158" s="305"/>
    </row>
    <row r="159" s="1" customFormat="1" ht="15" customHeight="1">
      <c r="B159" s="282"/>
      <c r="C159" s="309" t="s">
        <v>88</v>
      </c>
      <c r="D159" s="257"/>
      <c r="E159" s="257"/>
      <c r="F159" s="310" t="s">
        <v>487</v>
      </c>
      <c r="G159" s="257"/>
      <c r="H159" s="309" t="s">
        <v>549</v>
      </c>
      <c r="I159" s="309" t="s">
        <v>489</v>
      </c>
      <c r="J159" s="309" t="s">
        <v>550</v>
      </c>
      <c r="K159" s="305"/>
    </row>
    <row r="160" s="1" customFormat="1" ht="15" customHeight="1">
      <c r="B160" s="282"/>
      <c r="C160" s="309" t="s">
        <v>551</v>
      </c>
      <c r="D160" s="257"/>
      <c r="E160" s="257"/>
      <c r="F160" s="310" t="s">
        <v>487</v>
      </c>
      <c r="G160" s="257"/>
      <c r="H160" s="309" t="s">
        <v>552</v>
      </c>
      <c r="I160" s="309" t="s">
        <v>522</v>
      </c>
      <c r="J160" s="309"/>
      <c r="K160" s="305"/>
    </row>
    <row r="161" s="1" customFormat="1" ht="15" customHeight="1">
      <c r="B161" s="311"/>
      <c r="C161" s="291"/>
      <c r="D161" s="291"/>
      <c r="E161" s="291"/>
      <c r="F161" s="291"/>
      <c r="G161" s="291"/>
      <c r="H161" s="291"/>
      <c r="I161" s="291"/>
      <c r="J161" s="291"/>
      <c r="K161" s="312"/>
    </row>
    <row r="162" s="1" customFormat="1" ht="18.75" customHeight="1">
      <c r="B162" s="293"/>
      <c r="C162" s="303"/>
      <c r="D162" s="303"/>
      <c r="E162" s="303"/>
      <c r="F162" s="313"/>
      <c r="G162" s="303"/>
      <c r="H162" s="303"/>
      <c r="I162" s="303"/>
      <c r="J162" s="303"/>
      <c r="K162" s="293"/>
    </row>
    <row r="163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="1" customFormat="1" ht="45" customHeight="1">
      <c r="B165" s="247"/>
      <c r="C165" s="248" t="s">
        <v>553</v>
      </c>
      <c r="D165" s="248"/>
      <c r="E165" s="248"/>
      <c r="F165" s="248"/>
      <c r="G165" s="248"/>
      <c r="H165" s="248"/>
      <c r="I165" s="248"/>
      <c r="J165" s="248"/>
      <c r="K165" s="249"/>
    </row>
    <row r="166" s="1" customFormat="1" ht="17.25" customHeight="1">
      <c r="B166" s="247"/>
      <c r="C166" s="272" t="s">
        <v>481</v>
      </c>
      <c r="D166" s="272"/>
      <c r="E166" s="272"/>
      <c r="F166" s="272" t="s">
        <v>482</v>
      </c>
      <c r="G166" s="314"/>
      <c r="H166" s="315" t="s">
        <v>55</v>
      </c>
      <c r="I166" s="315" t="s">
        <v>58</v>
      </c>
      <c r="J166" s="272" t="s">
        <v>483</v>
      </c>
      <c r="K166" s="249"/>
    </row>
    <row r="167" s="1" customFormat="1" ht="17.25" customHeight="1">
      <c r="B167" s="250"/>
      <c r="C167" s="274" t="s">
        <v>484</v>
      </c>
      <c r="D167" s="274"/>
      <c r="E167" s="274"/>
      <c r="F167" s="275" t="s">
        <v>485</v>
      </c>
      <c r="G167" s="316"/>
      <c r="H167" s="317"/>
      <c r="I167" s="317"/>
      <c r="J167" s="274" t="s">
        <v>486</v>
      </c>
      <c r="K167" s="252"/>
    </row>
    <row r="168" s="1" customFormat="1" ht="5.25" customHeight="1">
      <c r="B168" s="282"/>
      <c r="C168" s="277"/>
      <c r="D168" s="277"/>
      <c r="E168" s="277"/>
      <c r="F168" s="277"/>
      <c r="G168" s="278"/>
      <c r="H168" s="277"/>
      <c r="I168" s="277"/>
      <c r="J168" s="277"/>
      <c r="K168" s="305"/>
    </row>
    <row r="169" s="1" customFormat="1" ht="15" customHeight="1">
      <c r="B169" s="282"/>
      <c r="C169" s="257" t="s">
        <v>490</v>
      </c>
      <c r="D169" s="257"/>
      <c r="E169" s="257"/>
      <c r="F169" s="280" t="s">
        <v>487</v>
      </c>
      <c r="G169" s="257"/>
      <c r="H169" s="257" t="s">
        <v>527</v>
      </c>
      <c r="I169" s="257" t="s">
        <v>489</v>
      </c>
      <c r="J169" s="257">
        <v>120</v>
      </c>
      <c r="K169" s="305"/>
    </row>
    <row r="170" s="1" customFormat="1" ht="15" customHeight="1">
      <c r="B170" s="282"/>
      <c r="C170" s="257" t="s">
        <v>536</v>
      </c>
      <c r="D170" s="257"/>
      <c r="E170" s="257"/>
      <c r="F170" s="280" t="s">
        <v>487</v>
      </c>
      <c r="G170" s="257"/>
      <c r="H170" s="257" t="s">
        <v>537</v>
      </c>
      <c r="I170" s="257" t="s">
        <v>489</v>
      </c>
      <c r="J170" s="257" t="s">
        <v>538</v>
      </c>
      <c r="K170" s="305"/>
    </row>
    <row r="171" s="1" customFormat="1" ht="15" customHeight="1">
      <c r="B171" s="282"/>
      <c r="C171" s="257" t="s">
        <v>435</v>
      </c>
      <c r="D171" s="257"/>
      <c r="E171" s="257"/>
      <c r="F171" s="280" t="s">
        <v>487</v>
      </c>
      <c r="G171" s="257"/>
      <c r="H171" s="257" t="s">
        <v>554</v>
      </c>
      <c r="I171" s="257" t="s">
        <v>489</v>
      </c>
      <c r="J171" s="257" t="s">
        <v>538</v>
      </c>
      <c r="K171" s="305"/>
    </row>
    <row r="172" s="1" customFormat="1" ht="15" customHeight="1">
      <c r="B172" s="282"/>
      <c r="C172" s="257" t="s">
        <v>492</v>
      </c>
      <c r="D172" s="257"/>
      <c r="E172" s="257"/>
      <c r="F172" s="280" t="s">
        <v>493</v>
      </c>
      <c r="G172" s="257"/>
      <c r="H172" s="257" t="s">
        <v>554</v>
      </c>
      <c r="I172" s="257" t="s">
        <v>489</v>
      </c>
      <c r="J172" s="257">
        <v>50</v>
      </c>
      <c r="K172" s="305"/>
    </row>
    <row r="173" s="1" customFormat="1" ht="15" customHeight="1">
      <c r="B173" s="282"/>
      <c r="C173" s="257" t="s">
        <v>495</v>
      </c>
      <c r="D173" s="257"/>
      <c r="E173" s="257"/>
      <c r="F173" s="280" t="s">
        <v>487</v>
      </c>
      <c r="G173" s="257"/>
      <c r="H173" s="257" t="s">
        <v>554</v>
      </c>
      <c r="I173" s="257" t="s">
        <v>497</v>
      </c>
      <c r="J173" s="257"/>
      <c r="K173" s="305"/>
    </row>
    <row r="174" s="1" customFormat="1" ht="15" customHeight="1">
      <c r="B174" s="282"/>
      <c r="C174" s="257" t="s">
        <v>506</v>
      </c>
      <c r="D174" s="257"/>
      <c r="E174" s="257"/>
      <c r="F174" s="280" t="s">
        <v>493</v>
      </c>
      <c r="G174" s="257"/>
      <c r="H174" s="257" t="s">
        <v>554</v>
      </c>
      <c r="I174" s="257" t="s">
        <v>489</v>
      </c>
      <c r="J174" s="257">
        <v>50</v>
      </c>
      <c r="K174" s="305"/>
    </row>
    <row r="175" s="1" customFormat="1" ht="15" customHeight="1">
      <c r="B175" s="282"/>
      <c r="C175" s="257" t="s">
        <v>514</v>
      </c>
      <c r="D175" s="257"/>
      <c r="E175" s="257"/>
      <c r="F175" s="280" t="s">
        <v>493</v>
      </c>
      <c r="G175" s="257"/>
      <c r="H175" s="257" t="s">
        <v>554</v>
      </c>
      <c r="I175" s="257" t="s">
        <v>489</v>
      </c>
      <c r="J175" s="257">
        <v>50</v>
      </c>
      <c r="K175" s="305"/>
    </row>
    <row r="176" s="1" customFormat="1" ht="15" customHeight="1">
      <c r="B176" s="282"/>
      <c r="C176" s="257" t="s">
        <v>512</v>
      </c>
      <c r="D176" s="257"/>
      <c r="E176" s="257"/>
      <c r="F176" s="280" t="s">
        <v>493</v>
      </c>
      <c r="G176" s="257"/>
      <c r="H176" s="257" t="s">
        <v>554</v>
      </c>
      <c r="I176" s="257" t="s">
        <v>489</v>
      </c>
      <c r="J176" s="257">
        <v>50</v>
      </c>
      <c r="K176" s="305"/>
    </row>
    <row r="177" s="1" customFormat="1" ht="15" customHeight="1">
      <c r="B177" s="282"/>
      <c r="C177" s="257" t="s">
        <v>107</v>
      </c>
      <c r="D177" s="257"/>
      <c r="E177" s="257"/>
      <c r="F177" s="280" t="s">
        <v>487</v>
      </c>
      <c r="G177" s="257"/>
      <c r="H177" s="257" t="s">
        <v>555</v>
      </c>
      <c r="I177" s="257" t="s">
        <v>556</v>
      </c>
      <c r="J177" s="257"/>
      <c r="K177" s="305"/>
    </row>
    <row r="178" s="1" customFormat="1" ht="15" customHeight="1">
      <c r="B178" s="282"/>
      <c r="C178" s="257" t="s">
        <v>58</v>
      </c>
      <c r="D178" s="257"/>
      <c r="E178" s="257"/>
      <c r="F178" s="280" t="s">
        <v>487</v>
      </c>
      <c r="G178" s="257"/>
      <c r="H178" s="257" t="s">
        <v>557</v>
      </c>
      <c r="I178" s="257" t="s">
        <v>558</v>
      </c>
      <c r="J178" s="257">
        <v>1</v>
      </c>
      <c r="K178" s="305"/>
    </row>
    <row r="179" s="1" customFormat="1" ht="15" customHeight="1">
      <c r="B179" s="282"/>
      <c r="C179" s="257" t="s">
        <v>54</v>
      </c>
      <c r="D179" s="257"/>
      <c r="E179" s="257"/>
      <c r="F179" s="280" t="s">
        <v>487</v>
      </c>
      <c r="G179" s="257"/>
      <c r="H179" s="257" t="s">
        <v>559</v>
      </c>
      <c r="I179" s="257" t="s">
        <v>489</v>
      </c>
      <c r="J179" s="257">
        <v>20</v>
      </c>
      <c r="K179" s="305"/>
    </row>
    <row r="180" s="1" customFormat="1" ht="15" customHeight="1">
      <c r="B180" s="282"/>
      <c r="C180" s="257" t="s">
        <v>55</v>
      </c>
      <c r="D180" s="257"/>
      <c r="E180" s="257"/>
      <c r="F180" s="280" t="s">
        <v>487</v>
      </c>
      <c r="G180" s="257"/>
      <c r="H180" s="257" t="s">
        <v>560</v>
      </c>
      <c r="I180" s="257" t="s">
        <v>489</v>
      </c>
      <c r="J180" s="257">
        <v>255</v>
      </c>
      <c r="K180" s="305"/>
    </row>
    <row r="181" s="1" customFormat="1" ht="15" customHeight="1">
      <c r="B181" s="282"/>
      <c r="C181" s="257" t="s">
        <v>108</v>
      </c>
      <c r="D181" s="257"/>
      <c r="E181" s="257"/>
      <c r="F181" s="280" t="s">
        <v>487</v>
      </c>
      <c r="G181" s="257"/>
      <c r="H181" s="257" t="s">
        <v>451</v>
      </c>
      <c r="I181" s="257" t="s">
        <v>489</v>
      </c>
      <c r="J181" s="257">
        <v>10</v>
      </c>
      <c r="K181" s="305"/>
    </row>
    <row r="182" s="1" customFormat="1" ht="15" customHeight="1">
      <c r="B182" s="282"/>
      <c r="C182" s="257" t="s">
        <v>109</v>
      </c>
      <c r="D182" s="257"/>
      <c r="E182" s="257"/>
      <c r="F182" s="280" t="s">
        <v>487</v>
      </c>
      <c r="G182" s="257"/>
      <c r="H182" s="257" t="s">
        <v>561</v>
      </c>
      <c r="I182" s="257" t="s">
        <v>522</v>
      </c>
      <c r="J182" s="257"/>
      <c r="K182" s="305"/>
    </row>
    <row r="183" s="1" customFormat="1" ht="15" customHeight="1">
      <c r="B183" s="282"/>
      <c r="C183" s="257" t="s">
        <v>562</v>
      </c>
      <c r="D183" s="257"/>
      <c r="E183" s="257"/>
      <c r="F183" s="280" t="s">
        <v>487</v>
      </c>
      <c r="G183" s="257"/>
      <c r="H183" s="257" t="s">
        <v>563</v>
      </c>
      <c r="I183" s="257" t="s">
        <v>522</v>
      </c>
      <c r="J183" s="257"/>
      <c r="K183" s="305"/>
    </row>
    <row r="184" s="1" customFormat="1" ht="15" customHeight="1">
      <c r="B184" s="282"/>
      <c r="C184" s="257" t="s">
        <v>551</v>
      </c>
      <c r="D184" s="257"/>
      <c r="E184" s="257"/>
      <c r="F184" s="280" t="s">
        <v>487</v>
      </c>
      <c r="G184" s="257"/>
      <c r="H184" s="257" t="s">
        <v>564</v>
      </c>
      <c r="I184" s="257" t="s">
        <v>522</v>
      </c>
      <c r="J184" s="257"/>
      <c r="K184" s="305"/>
    </row>
    <row r="185" s="1" customFormat="1" ht="15" customHeight="1">
      <c r="B185" s="282"/>
      <c r="C185" s="257" t="s">
        <v>111</v>
      </c>
      <c r="D185" s="257"/>
      <c r="E185" s="257"/>
      <c r="F185" s="280" t="s">
        <v>493</v>
      </c>
      <c r="G185" s="257"/>
      <c r="H185" s="257" t="s">
        <v>565</v>
      </c>
      <c r="I185" s="257" t="s">
        <v>489</v>
      </c>
      <c r="J185" s="257">
        <v>50</v>
      </c>
      <c r="K185" s="305"/>
    </row>
    <row r="186" s="1" customFormat="1" ht="15" customHeight="1">
      <c r="B186" s="282"/>
      <c r="C186" s="257" t="s">
        <v>566</v>
      </c>
      <c r="D186" s="257"/>
      <c r="E186" s="257"/>
      <c r="F186" s="280" t="s">
        <v>493</v>
      </c>
      <c r="G186" s="257"/>
      <c r="H186" s="257" t="s">
        <v>567</v>
      </c>
      <c r="I186" s="257" t="s">
        <v>568</v>
      </c>
      <c r="J186" s="257"/>
      <c r="K186" s="305"/>
    </row>
    <row r="187" s="1" customFormat="1" ht="15" customHeight="1">
      <c r="B187" s="282"/>
      <c r="C187" s="257" t="s">
        <v>569</v>
      </c>
      <c r="D187" s="257"/>
      <c r="E187" s="257"/>
      <c r="F187" s="280" t="s">
        <v>493</v>
      </c>
      <c r="G187" s="257"/>
      <c r="H187" s="257" t="s">
        <v>570</v>
      </c>
      <c r="I187" s="257" t="s">
        <v>568</v>
      </c>
      <c r="J187" s="257"/>
      <c r="K187" s="305"/>
    </row>
    <row r="188" s="1" customFormat="1" ht="15" customHeight="1">
      <c r="B188" s="282"/>
      <c r="C188" s="257" t="s">
        <v>571</v>
      </c>
      <c r="D188" s="257"/>
      <c r="E188" s="257"/>
      <c r="F188" s="280" t="s">
        <v>493</v>
      </c>
      <c r="G188" s="257"/>
      <c r="H188" s="257" t="s">
        <v>572</v>
      </c>
      <c r="I188" s="257" t="s">
        <v>568</v>
      </c>
      <c r="J188" s="257"/>
      <c r="K188" s="305"/>
    </row>
    <row r="189" s="1" customFormat="1" ht="15" customHeight="1">
      <c r="B189" s="282"/>
      <c r="C189" s="318" t="s">
        <v>573</v>
      </c>
      <c r="D189" s="257"/>
      <c r="E189" s="257"/>
      <c r="F189" s="280" t="s">
        <v>493</v>
      </c>
      <c r="G189" s="257"/>
      <c r="H189" s="257" t="s">
        <v>574</v>
      </c>
      <c r="I189" s="257" t="s">
        <v>575</v>
      </c>
      <c r="J189" s="319" t="s">
        <v>576</v>
      </c>
      <c r="K189" s="305"/>
    </row>
    <row r="190" s="16" customFormat="1" ht="15" customHeight="1">
      <c r="B190" s="320"/>
      <c r="C190" s="321" t="s">
        <v>577</v>
      </c>
      <c r="D190" s="322"/>
      <c r="E190" s="322"/>
      <c r="F190" s="323" t="s">
        <v>493</v>
      </c>
      <c r="G190" s="322"/>
      <c r="H190" s="322" t="s">
        <v>578</v>
      </c>
      <c r="I190" s="322" t="s">
        <v>575</v>
      </c>
      <c r="J190" s="324" t="s">
        <v>576</v>
      </c>
      <c r="K190" s="325"/>
    </row>
    <row r="191" s="1" customFormat="1" ht="15" customHeight="1">
      <c r="B191" s="282"/>
      <c r="C191" s="318" t="s">
        <v>43</v>
      </c>
      <c r="D191" s="257"/>
      <c r="E191" s="257"/>
      <c r="F191" s="280" t="s">
        <v>487</v>
      </c>
      <c r="G191" s="257"/>
      <c r="H191" s="254" t="s">
        <v>579</v>
      </c>
      <c r="I191" s="257" t="s">
        <v>580</v>
      </c>
      <c r="J191" s="257"/>
      <c r="K191" s="305"/>
    </row>
    <row r="192" s="1" customFormat="1" ht="15" customHeight="1">
      <c r="B192" s="282"/>
      <c r="C192" s="318" t="s">
        <v>581</v>
      </c>
      <c r="D192" s="257"/>
      <c r="E192" s="257"/>
      <c r="F192" s="280" t="s">
        <v>487</v>
      </c>
      <c r="G192" s="257"/>
      <c r="H192" s="257" t="s">
        <v>582</v>
      </c>
      <c r="I192" s="257" t="s">
        <v>522</v>
      </c>
      <c r="J192" s="257"/>
      <c r="K192" s="305"/>
    </row>
    <row r="193" s="1" customFormat="1" ht="15" customHeight="1">
      <c r="B193" s="282"/>
      <c r="C193" s="318" t="s">
        <v>583</v>
      </c>
      <c r="D193" s="257"/>
      <c r="E193" s="257"/>
      <c r="F193" s="280" t="s">
        <v>487</v>
      </c>
      <c r="G193" s="257"/>
      <c r="H193" s="257" t="s">
        <v>584</v>
      </c>
      <c r="I193" s="257" t="s">
        <v>522</v>
      </c>
      <c r="J193" s="257"/>
      <c r="K193" s="305"/>
    </row>
    <row r="194" s="1" customFormat="1" ht="15" customHeight="1">
      <c r="B194" s="282"/>
      <c r="C194" s="318" t="s">
        <v>585</v>
      </c>
      <c r="D194" s="257"/>
      <c r="E194" s="257"/>
      <c r="F194" s="280" t="s">
        <v>493</v>
      </c>
      <c r="G194" s="257"/>
      <c r="H194" s="257" t="s">
        <v>586</v>
      </c>
      <c r="I194" s="257" t="s">
        <v>522</v>
      </c>
      <c r="J194" s="257"/>
      <c r="K194" s="305"/>
    </row>
    <row r="195" s="1" customFormat="1" ht="15" customHeight="1">
      <c r="B195" s="311"/>
      <c r="C195" s="326"/>
      <c r="D195" s="291"/>
      <c r="E195" s="291"/>
      <c r="F195" s="291"/>
      <c r="G195" s="291"/>
      <c r="H195" s="291"/>
      <c r="I195" s="291"/>
      <c r="J195" s="291"/>
      <c r="K195" s="312"/>
    </row>
    <row r="196" s="1" customFormat="1" ht="18.75" customHeight="1">
      <c r="B196" s="293"/>
      <c r="C196" s="303"/>
      <c r="D196" s="303"/>
      <c r="E196" s="303"/>
      <c r="F196" s="313"/>
      <c r="G196" s="303"/>
      <c r="H196" s="303"/>
      <c r="I196" s="303"/>
      <c r="J196" s="303"/>
      <c r="K196" s="293"/>
    </row>
    <row r="197" s="1" customFormat="1" ht="18.75" customHeight="1">
      <c r="B197" s="293"/>
      <c r="C197" s="303"/>
      <c r="D197" s="303"/>
      <c r="E197" s="303"/>
      <c r="F197" s="313"/>
      <c r="G197" s="303"/>
      <c r="H197" s="303"/>
      <c r="I197" s="303"/>
      <c r="J197" s="303"/>
      <c r="K197" s="293"/>
    </row>
    <row r="198" s="1" customFormat="1" ht="18.75" customHeight="1">
      <c r="B198" s="265"/>
      <c r="C198" s="265"/>
      <c r="D198" s="265"/>
      <c r="E198" s="265"/>
      <c r="F198" s="265"/>
      <c r="G198" s="265"/>
      <c r="H198" s="265"/>
      <c r="I198" s="265"/>
      <c r="J198" s="265"/>
      <c r="K198" s="265"/>
    </row>
    <row r="199" s="1" customFormat="1" ht="13.5">
      <c r="B199" s="244"/>
      <c r="C199" s="245"/>
      <c r="D199" s="245"/>
      <c r="E199" s="245"/>
      <c r="F199" s="245"/>
      <c r="G199" s="245"/>
      <c r="H199" s="245"/>
      <c r="I199" s="245"/>
      <c r="J199" s="245"/>
      <c r="K199" s="246"/>
    </row>
    <row r="200" s="1" customFormat="1" ht="21">
      <c r="B200" s="247"/>
      <c r="C200" s="248" t="s">
        <v>587</v>
      </c>
      <c r="D200" s="248"/>
      <c r="E200" s="248"/>
      <c r="F200" s="248"/>
      <c r="G200" s="248"/>
      <c r="H200" s="248"/>
      <c r="I200" s="248"/>
      <c r="J200" s="248"/>
      <c r="K200" s="249"/>
    </row>
    <row r="201" s="1" customFormat="1" ht="25.5" customHeight="1">
      <c r="B201" s="247"/>
      <c r="C201" s="327" t="s">
        <v>588</v>
      </c>
      <c r="D201" s="327"/>
      <c r="E201" s="327"/>
      <c r="F201" s="327" t="s">
        <v>589</v>
      </c>
      <c r="G201" s="328"/>
      <c r="H201" s="327" t="s">
        <v>590</v>
      </c>
      <c r="I201" s="327"/>
      <c r="J201" s="327"/>
      <c r="K201" s="249"/>
    </row>
    <row r="202" s="1" customFormat="1" ht="5.25" customHeight="1">
      <c r="B202" s="282"/>
      <c r="C202" s="277"/>
      <c r="D202" s="277"/>
      <c r="E202" s="277"/>
      <c r="F202" s="277"/>
      <c r="G202" s="303"/>
      <c r="H202" s="277"/>
      <c r="I202" s="277"/>
      <c r="J202" s="277"/>
      <c r="K202" s="305"/>
    </row>
    <row r="203" s="1" customFormat="1" ht="15" customHeight="1">
      <c r="B203" s="282"/>
      <c r="C203" s="257" t="s">
        <v>580</v>
      </c>
      <c r="D203" s="257"/>
      <c r="E203" s="257"/>
      <c r="F203" s="280" t="s">
        <v>44</v>
      </c>
      <c r="G203" s="257"/>
      <c r="H203" s="257" t="s">
        <v>591</v>
      </c>
      <c r="I203" s="257"/>
      <c r="J203" s="257"/>
      <c r="K203" s="305"/>
    </row>
    <row r="204" s="1" customFormat="1" ht="15" customHeight="1">
      <c r="B204" s="282"/>
      <c r="C204" s="257"/>
      <c r="D204" s="257"/>
      <c r="E204" s="257"/>
      <c r="F204" s="280" t="s">
        <v>45</v>
      </c>
      <c r="G204" s="257"/>
      <c r="H204" s="257" t="s">
        <v>592</v>
      </c>
      <c r="I204" s="257"/>
      <c r="J204" s="257"/>
      <c r="K204" s="305"/>
    </row>
    <row r="205" s="1" customFormat="1" ht="15" customHeight="1">
      <c r="B205" s="282"/>
      <c r="C205" s="257"/>
      <c r="D205" s="257"/>
      <c r="E205" s="257"/>
      <c r="F205" s="280" t="s">
        <v>48</v>
      </c>
      <c r="G205" s="257"/>
      <c r="H205" s="257" t="s">
        <v>593</v>
      </c>
      <c r="I205" s="257"/>
      <c r="J205" s="257"/>
      <c r="K205" s="305"/>
    </row>
    <row r="206" s="1" customFormat="1" ht="15" customHeight="1">
      <c r="B206" s="282"/>
      <c r="C206" s="257"/>
      <c r="D206" s="257"/>
      <c r="E206" s="257"/>
      <c r="F206" s="280" t="s">
        <v>46</v>
      </c>
      <c r="G206" s="257"/>
      <c r="H206" s="257" t="s">
        <v>594</v>
      </c>
      <c r="I206" s="257"/>
      <c r="J206" s="257"/>
      <c r="K206" s="305"/>
    </row>
    <row r="207" s="1" customFormat="1" ht="15" customHeight="1">
      <c r="B207" s="282"/>
      <c r="C207" s="257"/>
      <c r="D207" s="257"/>
      <c r="E207" s="257"/>
      <c r="F207" s="280" t="s">
        <v>47</v>
      </c>
      <c r="G207" s="257"/>
      <c r="H207" s="257" t="s">
        <v>595</v>
      </c>
      <c r="I207" s="257"/>
      <c r="J207" s="257"/>
      <c r="K207" s="305"/>
    </row>
    <row r="208" s="1" customFormat="1" ht="15" customHeight="1">
      <c r="B208" s="282"/>
      <c r="C208" s="257"/>
      <c r="D208" s="257"/>
      <c r="E208" s="257"/>
      <c r="F208" s="280"/>
      <c r="G208" s="257"/>
      <c r="H208" s="257"/>
      <c r="I208" s="257"/>
      <c r="J208" s="257"/>
      <c r="K208" s="305"/>
    </row>
    <row r="209" s="1" customFormat="1" ht="15" customHeight="1">
      <c r="B209" s="282"/>
      <c r="C209" s="257" t="s">
        <v>534</v>
      </c>
      <c r="D209" s="257"/>
      <c r="E209" s="257"/>
      <c r="F209" s="280" t="s">
        <v>80</v>
      </c>
      <c r="G209" s="257"/>
      <c r="H209" s="257" t="s">
        <v>596</v>
      </c>
      <c r="I209" s="257"/>
      <c r="J209" s="257"/>
      <c r="K209" s="305"/>
    </row>
    <row r="210" s="1" customFormat="1" ht="15" customHeight="1">
      <c r="B210" s="282"/>
      <c r="C210" s="257"/>
      <c r="D210" s="257"/>
      <c r="E210" s="257"/>
      <c r="F210" s="280" t="s">
        <v>429</v>
      </c>
      <c r="G210" s="257"/>
      <c r="H210" s="257" t="s">
        <v>430</v>
      </c>
      <c r="I210" s="257"/>
      <c r="J210" s="257"/>
      <c r="K210" s="305"/>
    </row>
    <row r="211" s="1" customFormat="1" ht="15" customHeight="1">
      <c r="B211" s="282"/>
      <c r="C211" s="257"/>
      <c r="D211" s="257"/>
      <c r="E211" s="257"/>
      <c r="F211" s="280" t="s">
        <v>427</v>
      </c>
      <c r="G211" s="257"/>
      <c r="H211" s="257" t="s">
        <v>597</v>
      </c>
      <c r="I211" s="257"/>
      <c r="J211" s="257"/>
      <c r="K211" s="305"/>
    </row>
    <row r="212" s="1" customFormat="1" ht="15" customHeight="1">
      <c r="B212" s="329"/>
      <c r="C212" s="257"/>
      <c r="D212" s="257"/>
      <c r="E212" s="257"/>
      <c r="F212" s="280" t="s">
        <v>431</v>
      </c>
      <c r="G212" s="318"/>
      <c r="H212" s="309" t="s">
        <v>432</v>
      </c>
      <c r="I212" s="309"/>
      <c r="J212" s="309"/>
      <c r="K212" s="330"/>
    </row>
    <row r="213" s="1" customFormat="1" ht="15" customHeight="1">
      <c r="B213" s="329"/>
      <c r="C213" s="257"/>
      <c r="D213" s="257"/>
      <c r="E213" s="257"/>
      <c r="F213" s="280" t="s">
        <v>433</v>
      </c>
      <c r="G213" s="318"/>
      <c r="H213" s="309" t="s">
        <v>598</v>
      </c>
      <c r="I213" s="309"/>
      <c r="J213" s="309"/>
      <c r="K213" s="330"/>
    </row>
    <row r="214" s="1" customFormat="1" ht="15" customHeight="1">
      <c r="B214" s="329"/>
      <c r="C214" s="257"/>
      <c r="D214" s="257"/>
      <c r="E214" s="257"/>
      <c r="F214" s="280"/>
      <c r="G214" s="318"/>
      <c r="H214" s="309"/>
      <c r="I214" s="309"/>
      <c r="J214" s="309"/>
      <c r="K214" s="330"/>
    </row>
    <row r="215" s="1" customFormat="1" ht="15" customHeight="1">
      <c r="B215" s="329"/>
      <c r="C215" s="257" t="s">
        <v>558</v>
      </c>
      <c r="D215" s="257"/>
      <c r="E215" s="257"/>
      <c r="F215" s="280">
        <v>1</v>
      </c>
      <c r="G215" s="318"/>
      <c r="H215" s="309" t="s">
        <v>599</v>
      </c>
      <c r="I215" s="309"/>
      <c r="J215" s="309"/>
      <c r="K215" s="330"/>
    </row>
    <row r="216" s="1" customFormat="1" ht="15" customHeight="1">
      <c r="B216" s="329"/>
      <c r="C216" s="257"/>
      <c r="D216" s="257"/>
      <c r="E216" s="257"/>
      <c r="F216" s="280">
        <v>2</v>
      </c>
      <c r="G216" s="318"/>
      <c r="H216" s="309" t="s">
        <v>600</v>
      </c>
      <c r="I216" s="309"/>
      <c r="J216" s="309"/>
      <c r="K216" s="330"/>
    </row>
    <row r="217" s="1" customFormat="1" ht="15" customHeight="1">
      <c r="B217" s="329"/>
      <c r="C217" s="257"/>
      <c r="D217" s="257"/>
      <c r="E217" s="257"/>
      <c r="F217" s="280">
        <v>3</v>
      </c>
      <c r="G217" s="318"/>
      <c r="H217" s="309" t="s">
        <v>601</v>
      </c>
      <c r="I217" s="309"/>
      <c r="J217" s="309"/>
      <c r="K217" s="330"/>
    </row>
    <row r="218" s="1" customFormat="1" ht="15" customHeight="1">
      <c r="B218" s="329"/>
      <c r="C218" s="257"/>
      <c r="D218" s="257"/>
      <c r="E218" s="257"/>
      <c r="F218" s="280">
        <v>4</v>
      </c>
      <c r="G218" s="318"/>
      <c r="H218" s="309" t="s">
        <v>602</v>
      </c>
      <c r="I218" s="309"/>
      <c r="J218" s="309"/>
      <c r="K218" s="330"/>
    </row>
    <row r="219" s="1" customFormat="1" ht="12.75" customHeight="1">
      <c r="B219" s="331"/>
      <c r="C219" s="332"/>
      <c r="D219" s="332"/>
      <c r="E219" s="332"/>
      <c r="F219" s="332"/>
      <c r="G219" s="332"/>
      <c r="H219" s="332"/>
      <c r="I219" s="332"/>
      <c r="J219" s="332"/>
      <c r="K219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DESKTOP-SFRLSCC\HP</dc:creator>
  <cp:lastModifiedBy>DESKTOP-SFRLSCC\HP</cp:lastModifiedBy>
  <dcterms:created xsi:type="dcterms:W3CDTF">2024-03-16T10:12:02Z</dcterms:created>
  <dcterms:modified xsi:type="dcterms:W3CDTF">2024-03-16T10:12:08Z</dcterms:modified>
</cp:coreProperties>
</file>